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028"/>
  <workbookPr defaultThemeVersion="166925"/>
  <bookViews>
    <workbookView xWindow="65416" yWindow="65416" windowWidth="25440" windowHeight="15390" tabRatio="500" firstSheet="1" activeTab="6"/>
  </bookViews>
  <sheets>
    <sheet name="Celková nabídková cena" sheetId="1" r:id="rId1"/>
    <sheet name="Cena Vytvoření služby" sheetId="2" r:id="rId2"/>
    <sheet name="Cena cloudových služeb" sheetId="3" r:id="rId3"/>
    <sheet name="Cena Pilotních služeb" sheetId="4" r:id="rId4"/>
    <sheet name="Cena Služeb provozu" sheetId="5" r:id="rId5"/>
    <sheet name="Cena Služeb rozvoje" sheetId="6" r:id="rId6"/>
    <sheet name="Pokyny k vyplnění" sheetId="7" r:id="rId7"/>
  </sheets>
  <definedNames/>
  <calcPr calcId="191029"/>
  <extLst/>
</workbook>
</file>

<file path=xl/sharedStrings.xml><?xml version="1.0" encoding="utf-8"?>
<sst xmlns="http://schemas.openxmlformats.org/spreadsheetml/2006/main" count="423" uniqueCount="259">
  <si>
    <t>Příloha č. 4 Zadávací dokumentace</t>
  </si>
  <si>
    <t>Formulář pro stanovení nabídkové ceny</t>
  </si>
  <si>
    <t>Stanovení celkové nabídkové ceny</t>
  </si>
  <si>
    <t>Cena bez DPH</t>
  </si>
  <si>
    <t>DPH</t>
  </si>
  <si>
    <t>Cena s DPH</t>
  </si>
  <si>
    <t xml:space="preserve">Celková cena Vytvoření služby GT FOTO </t>
  </si>
  <si>
    <t>Cena cloudových služeb za dobu Pilotního a akceptačního provozu (modelová cena)</t>
  </si>
  <si>
    <t>Cena Pilotních služeb</t>
  </si>
  <si>
    <t>Cena Služeb rozvoje  za dobu Pilotního a akceptačního provozu</t>
  </si>
  <si>
    <t>Celková nabídková cena</t>
  </si>
  <si>
    <t xml:space="preserve">Název </t>
  </si>
  <si>
    <t>Jednorázová cena  (bez DPH)</t>
  </si>
  <si>
    <t>DPH 21%</t>
  </si>
  <si>
    <t>Cena (s DPH)</t>
  </si>
  <si>
    <t>Procento celkové ceny k fakturaci za dílčí plnění</t>
  </si>
  <si>
    <t>Cena vytvoření serverové části služby GT FOTO včetně webových služeb a integrace s okolím</t>
  </si>
  <si>
    <t>Cena vytvoření mobilní aplikace pro iOS i Android</t>
  </si>
  <si>
    <t>FAKTURACE Vytvoření služby GT FOTO</t>
  </si>
  <si>
    <t>Analytická a přípravná fáze</t>
  </si>
  <si>
    <t>Implementace Požadovaných služeb včetně Finální akceptace (v rámci Pilotního a akceptačního provozu)</t>
  </si>
  <si>
    <t>ŽLUTĚ PODBARVENÁ POLE DOPLNÍ DODAVATEL</t>
  </si>
  <si>
    <t>BAREVNĚ ODLIŠENÉ POLE JE POUŽITO PRO STANOVENÍ CELKOVÉ NABÍDKOVÉ CENY</t>
  </si>
  <si>
    <t>Název</t>
  </si>
  <si>
    <t>Název jednotky pro kalkulaci ceny služby*</t>
  </si>
  <si>
    <t>Cena jednotky služby (bez DPH)*</t>
  </si>
  <si>
    <t>Odhadovaný počet jednotek služby za jeden měsíc intenzivního provozu</t>
  </si>
  <si>
    <t>Odhadovaný počet jednotek služby za jeden měsíc běžného provozu</t>
  </si>
  <si>
    <t>Parametry scénáře</t>
  </si>
  <si>
    <t>Období plnění</t>
  </si>
  <si>
    <t>2.rok produčního provozu</t>
  </si>
  <si>
    <t>Počet registrovaných uživatelů - žadatelů***</t>
  </si>
  <si>
    <t>Maximální počet současně pracujících uživatelů - žadatelů***</t>
  </si>
  <si>
    <t>Počet registrovaných pracovníků zadavatele***</t>
  </si>
  <si>
    <t>Maximální počet současně pracujících pracovníků zadavatele***</t>
  </si>
  <si>
    <t>Počet fotografií vložených***</t>
  </si>
  <si>
    <t>Počet prohlédnutých/stažených fotografií***</t>
  </si>
  <si>
    <t>Počet zobrazených miniatur***</t>
  </si>
  <si>
    <t>Počet zadaných úkolů***</t>
  </si>
  <si>
    <t>Počet fotografií v archivu z předchozího roku***</t>
  </si>
  <si>
    <t>Počet fotografií na konci roku celkem***</t>
  </si>
  <si>
    <t>Parametr 1 stanovený Poskytovatelem****</t>
  </si>
  <si>
    <t>Parametr 2 stanovený Poskytovatelem****</t>
  </si>
  <si>
    <t>Parametr 3 stanovený Poskytovatelem****</t>
  </si>
  <si>
    <t>Parametr 4 stanovený Poskytovatelem****</t>
  </si>
  <si>
    <t>Cloudové služby</t>
  </si>
  <si>
    <t>Cloudová služba - název</t>
  </si>
  <si>
    <t>Infrastrukturní služby (IaaS)</t>
  </si>
  <si>
    <t>Infrastrukturní služby (IaaS) celkem</t>
  </si>
  <si>
    <t>Platformové služby (PaaS)</t>
  </si>
  <si>
    <t>Platformové služby (PaaS) celkem</t>
  </si>
  <si>
    <t>Softwarové služby (SaaS)</t>
  </si>
  <si>
    <t>Softwarové služby (SaaS) celkem</t>
  </si>
  <si>
    <t>Bezserverové služby (FaaS)</t>
  </si>
  <si>
    <t>Bezserverové služby (FaaS) celkem</t>
  </si>
  <si>
    <t>Nerozlišené služby**</t>
  </si>
  <si>
    <t>Nerozlišené služby - celkem</t>
  </si>
  <si>
    <t>Celková cena za cloudové služby</t>
  </si>
  <si>
    <t>* Jednotka pro kalkulaci ceny služby a cena jednotky služby ve sloupci B a C budou využity jako sazebník pro kalkulaci ceny skutečně odebíraných cloudových služeb ve vyhodnocovacím období (vyhodnocovacím obdobím je 1 měsíc).</t>
  </si>
  <si>
    <t>** Pokud poskytované cloudové služby nespadají do žádné z výše uvedených kategorií anebo z povahy nabízeného řešení služby není možné anebo vhodné rozdělit, je možné je uvést v části Nerozlišené služby.</t>
  </si>
  <si>
    <r>
      <rPr>
        <sz val="11"/>
        <rFont val="Calibri"/>
        <family val="2"/>
      </rPr>
      <t>*** V těchto řádcích jsou tzv. styčné parametry služeb stanovené zadavatelem/Objednatelem (dále jen "</t>
    </r>
    <r>
      <rPr>
        <b/>
        <i/>
        <sz val="11"/>
        <rFont val="Calibri"/>
        <family val="2"/>
      </rPr>
      <t>styčné parametry Objednatele</t>
    </r>
    <r>
      <rPr>
        <sz val="11"/>
        <rFont val="Calibri"/>
        <family val="2"/>
      </rPr>
      <t>"), které slouží k stanovení odhadovaného počtu jednotek služby. Skutečná cena cloudových služeb bude stanovena násobkem skutečně spotřebovaných jednotek služby a ceny jednotky služby. Budou-li ve vyhodnocovacím období zachovány styčné parametry Objednatele, pak nemůže být fakturován počet jednotek překračující odhadovaný počet jednotek (tj. skutečná cena cloudových služeb za vyhodnocovací období bude při zachování styčných parametrů Objednatele stanovena pro nižší počet skutečně spotřebovaných jednotek nebo jako stejný počet jednotek odhadovaných, nelze fakturovat jednotky spotřebované nad stanovený odhadovaný počet).</t>
    </r>
  </si>
  <si>
    <r>
      <rPr>
        <sz val="11"/>
        <rFont val="Calibri"/>
        <family val="2"/>
      </rPr>
      <t>**** V těchto řádcích jsou tzv. styčné parametry služeb navržené dodavatelem/Poskytovatelem (dále jen "</t>
    </r>
    <r>
      <rPr>
        <b/>
        <i/>
        <sz val="11"/>
        <rFont val="Calibri"/>
        <family val="2"/>
      </rPr>
      <t>styčné parametry Poskytovatele</t>
    </r>
    <r>
      <rPr>
        <sz val="11"/>
        <rFont val="Calibri"/>
        <family val="2"/>
      </rPr>
      <t>"), které slouží k stanovení odhadovaného počtu jednotek služby. Dodavatel/ Poskytovatel doplní jejich název (sloupec A) a jejich hodnoty odvozené ze styčných parametrů Objednatele a specifikace služby GT FOTO. Musí se jednat o hodnoty, které jsou v cloudu měřitelné a musí být vázané na aktivity uživatele, budou součástí standardního reportu  – např. objem downloadovaných dat, objem uploadovaných dat, počet určitých náročných uživatelských transakcí např. výběr fotografií k zobrazení atd. Tyto údaje mají informativní povahu. V případě, že bude překočena kterákoliv hodnota styčného parametru Poskytovatele, nevzniká nárok na fakturaci většiho počtu spotřebovaných jednotek cloudových služeb, než bylo stanovené v odhadovaném počtu (tj. nelze  fakturovat jednotky spotřebované nad stanovený odhadovaný počet, pokud byly zachovány styčné parametry Objednatele).</t>
    </r>
  </si>
  <si>
    <t>PAP= Pilotní a akceptační provoz</t>
  </si>
  <si>
    <t>Doplňující údaje ke scénáři pro vyčíslení odhadované ceny cloudových služeb</t>
  </si>
  <si>
    <t>Velikost fotografie:</t>
  </si>
  <si>
    <t xml:space="preserve">15 MB </t>
  </si>
  <si>
    <t>Uživatelé  pracují převážně v pracovních dnech  době mezi 8:00 a 16:00</t>
  </si>
  <si>
    <t>Změny cen cloudových služeb</t>
  </si>
  <si>
    <r>
      <rPr>
        <b/>
        <sz val="11"/>
        <rFont val="Calibri"/>
        <family val="2"/>
      </rPr>
      <t>1.</t>
    </r>
    <r>
      <rPr>
        <b/>
        <sz val="11"/>
        <color rgb="FF000000"/>
        <rFont val="Calibri"/>
        <family val="2"/>
      </rPr>
      <t>    Změna ceny cloudových služeb při změně ceníkových cen</t>
    </r>
  </si>
  <si>
    <r>
      <rPr>
        <sz val="11"/>
        <rFont val="Calibri"/>
        <family val="2"/>
      </rPr>
      <t>1.1. Jednotková cena cloudových služeb se v případě návrhu Poskytovatele zvýší o míru nárůstu ceny konkrétní cloudové služby na trhu za předchozích 12 měsíců (dále jen „</t>
    </r>
    <r>
      <rPr>
        <b/>
        <i/>
        <sz val="11"/>
        <rFont val="Calibri"/>
        <family val="2"/>
      </rPr>
      <t>míra nárůstu</t>
    </r>
    <r>
      <rPr>
        <sz val="11"/>
        <rFont val="Calibri"/>
        <family val="2"/>
      </rPr>
      <t xml:space="preserve">“). </t>
    </r>
  </si>
  <si>
    <t>1.2. Míru nárůstu je Poskytovatel povinen prokázat oficiálním ceníkem poskytovatele cloudových služeb, které při plnění Smlouvy využívá dle této přílohy, přičemž se musí jednat o ceník, který je běžně veřejně dostupný a míra nárůstu je tak objektivně zjistitelná a nezávislá na rozhodnutí Poskytovatele (např. v případě jeho vlastního privátního cloudu). Nejsou-li splněny podmínky dle předchozí věty, bude míra nárůstu počítána jako hodnota nárůstu cen cloudových služeb dle ceníků společností Microsoft a Amazon (průměr jejich hodnot).</t>
  </si>
  <si>
    <r>
      <rPr>
        <sz val="11"/>
        <rFont val="Calibri"/>
        <family val="2"/>
      </rPr>
      <t>1.3. Za počáteční hodnotu, k níž bude počítán meziroční nárůst cen, bude považována cena dle ceníků dle odst. 1.2 (dále jen „</t>
    </r>
    <r>
      <rPr>
        <b/>
        <i/>
        <sz val="11"/>
        <rFont val="Calibri"/>
        <family val="2"/>
      </rPr>
      <t>ceníky</t>
    </r>
    <r>
      <rPr>
        <sz val="11"/>
        <rFont val="Calibri"/>
        <family val="2"/>
      </rPr>
      <t>“ a „</t>
    </r>
    <r>
      <rPr>
        <b/>
        <i/>
        <sz val="11"/>
        <rFont val="Calibri"/>
        <family val="2"/>
      </rPr>
      <t>ceníkové ceny</t>
    </r>
    <r>
      <rPr>
        <sz val="11"/>
        <rFont val="Calibri"/>
        <family val="2"/>
      </rPr>
      <t xml:space="preserve">“) ke dni zahájení Pilotního a akceptačního provozu pro první případné navýšení jednotkové ceny cloudových služeb po uplynutí 12 měsíců poskytování cloudových služeb. Pro další případná navýšení bude relevantní vždy meziroční nárůst k totožnému datu předchozího kalendářního roku </t>
    </r>
    <r>
      <rPr>
        <i/>
        <sz val="11"/>
        <rFont val="Calibri"/>
        <family val="2"/>
      </rPr>
      <t>(tj. např. při zahájení Pilotního a akceptačního provozu k 1. 4. 2022 se míra nárůstu odvozuje od procentuálního rozdílu cen ke dni 1. 4. 2022 a 1. 4. 2023, v následujícím roce pak rozdíl mezi 1. 4. 2023 a 1. 4. 2024 atd.).</t>
    </r>
    <r>
      <rPr>
        <sz val="11"/>
        <rFont val="Calibri"/>
        <family val="2"/>
      </rPr>
      <t xml:space="preserve">  </t>
    </r>
  </si>
  <si>
    <r>
      <rPr>
        <sz val="11"/>
        <rFont val="Calibri"/>
        <family val="2"/>
      </rPr>
      <t>1.4. Jednotková cena cloudových služeb nebude automaticky navýšena na cenu cloudových služeb dle ceníků, ale nejvýše o procentuální míru nárustu těchto cen, přičemž však nebude vyšší než ceníkové ceny (</t>
    </r>
    <r>
      <rPr>
        <i/>
        <sz val="11"/>
        <rFont val="Calibri"/>
        <family val="2"/>
      </rPr>
      <t>tj. varianta I - např. jednotková cena konkrétní cloudové služby činí dle této přílohy 540 Kč za 1 TB. Cena dle ceníku za 1 TB byla při zahájení Pilotního a akceptačního provozu 560 Kč za 1 TB, meziročně vzrostla o 10 %, tedy na 616 Kč. Jednotková cena uvedená v této příloze navýšená o 10 % činí 594 Kč. Poskytovatel má nárok na zvýšení jednotkové ceny za 1 TB na 594 Kč za 1 TB, tj. o 10 % ceny dle této přílohy, nikoliv na ceníkovou cenu 616 Kč; varianta II - jednotková cena konkrétní cloudové služby činí dle této přílohy 540 Kč za 1 TB. Cena dle ceníku za 1 TB byla při zahájení Pilotního a akceptačního provozu 520 Kč za 1 TB, meziročně vzrostla o 10 %, tedy na 572 Kč. Jednotková cena uvedená v této příloze navýšená o 10 % by činila 594 Kč, což je však vyšší hodnota než ceníková cena. Poskytovatel má proto nárok na zvýšení jednotkové ceny za 1 TB jen na ceníkovou cenu 572 Kč</t>
    </r>
    <r>
      <rPr>
        <sz val="11"/>
        <rFont val="Calibri"/>
        <family val="2"/>
      </rPr>
      <t>).</t>
    </r>
  </si>
  <si>
    <t>1.5. Míra nárůstu bude zohledňovat pouze nárůst ceníkových cen, nikoliv jiné hodnoty, například změnu kurzu Kč vůči měně, v níž jsou ceníkové ceny uváděny.</t>
  </si>
  <si>
    <t>1.6. Navrhovanou změnu jednotkové ceny cloudových služeb sdělí Poskytovatel Objednateli písemně spolu s podrobným popisem požadovaného zvýšení a doložením ceníků.</t>
  </si>
  <si>
    <t>1.7. Pokud by společnosti Microsoft anebo Amazon v průběhu trvání této Smlouvy přestaly publikovat ceníky cloudových služeb, zavazují se smluvní strany jednat v dobré víře tak, aby v co nejkratší době po nastání takové skutečnosti uzavřely dodatek k této Smlouvě, kterým nahradí toto ujednání ustanovením nejbližším, např. ceníkem jiné vhodné společnosti poskytující běžně dostupné cloudové služby a uveřejňující jejich ceník.</t>
  </si>
  <si>
    <t>1.8. Aktualizovaná cena cloudových služeb bude Poskytovatelem uplatněna (fakturována) nejdříve v kalendářním měsíci, kdy byla aktualizovaná cena odsouhlasena Objednatelem. Objednatel takový souhlas neodepře, budou-li splněny podmínky dle toho ustanovení. Objednatel je oprávněn takový souhlas odepřít, pokud by nově stanovená cena přesáhla cenu v místě a čase obvyklou.</t>
  </si>
  <si>
    <t>1.9. Ustanovení tohoto odst. 1 se přiměřeně použije na snížení ceny konkrétní cloudové služby na trhu za předchozích 12 měsíců. Cena bude snížena o procentuální míru poklesu těchto cen cloudových služeb dle ceníků, přičemž však může být nižší i než ceníkové ceny (neuplatní se přiměřeně omezení dle odst. 1.4 jako při míře nárůstu). Změnu jednotkové ceny cloudových služeb sdělí Poskytovatel Objednateli písemně spolu s podrobným popisem snížení a doložením ceníků, a to na písemnou výzvu Objednatele nejpozději do 1 měsíce. Neučiní-li tak, je Objednatel oprávněn provést jednostranně snížení ceny dle ceníků.</t>
  </si>
  <si>
    <t>1.10. Změna jednotkové ceny cloudových služeb dle tohoto odst. 1 vyžaduje uzavření dodatku ke Smlouvě (s výjimkou dle bodu 1.9 poslední věta).</t>
  </si>
  <si>
    <t>2. Změna ceny cloudových služeb při plnění Služeb rozvoje</t>
  </si>
  <si>
    <t xml:space="preserve">2.1. V případě, že na základě Služby rozvoje objektivně vznikne potřeba vyššího využití jednotek cloudových služeb uvedených v této příloze, je Poskytovatel povinen v rámci analýzy a posouzení požadavku Objednatele na rozvoj stanovit požadovaný nezbytný navýšený počet jednotek ve struktuře dle této přílohy (tj. tak, aby mohl být přidán samostatný řádek pro takovou cloudovou službu). Jednotková cena takové cloudové služby nesmí být vyšší než jednotková cena v této příloze pro tuto cloudovou službu uvedená (případně zvýšená dle odst. 1). Poskytovatel se však zavazuje činit taková opatření, která povedou, je-li to objektivně možné, ke stanovení nižší ceny za takto poskytnuté cloudové služby (například úspora z množství zajištěním výhodnějšího cenového balíčku od poskytovatele cloudových služeb). </t>
  </si>
  <si>
    <t>2.2. V případě, že na základě Služby rozvoje objektivně vznikne potřeba využití jednotek cloudových služeb neuvedených v této příloze, je Poskytovatel povinen v rámci analýzy a posouzení požadavku Objednatele na rozvoj stanovit požadovaný rozsah nezbytné cloudové služby ve struktuře dle této přílohy (tj. tak, aby mohl být přidán samostatný řádek pro takovou novou cloudovou službu). Jednotková cena takové cloudové služby nesmí být vyšší než cena v místě a čase obvyklá. Poskytovatel se zavazuje navrhovat řešení nových cloudových služeb tak, aby bylo pro Objednatele hospodárné.</t>
  </si>
  <si>
    <t>2.3. Nárok na změnu ceny cloudových služeb dle tohoto odst. 2 vznikne pouze v případě schválení takové změny Objednatelem v rámci Požadavku na změnu nebo Projektu v souladu s pravidly dle Přílohy č. 3 Smlouvy.</t>
  </si>
  <si>
    <t>2.4. Aktualizovaná cena cloudových služeb bude Poskytovatelem uplatněna (fakturována) nejdříve v kalendářním měsíci, kdy byla aktualizovaná cena odsouhlasena Objednatelem a nová cloudová služba skutečně poskytována po akceptaci výstupu Služby rozvoje.</t>
  </si>
  <si>
    <t>2.5. Změna ceny cloudových služeb dle tohoto odst. 2 vyžaduje uzavření dodatku ke Smlouvě.</t>
  </si>
  <si>
    <t>Cena Pilotní části služeb</t>
  </si>
  <si>
    <t>ID aktivity</t>
  </si>
  <si>
    <t>Název aktivity</t>
  </si>
  <si>
    <t>Způsob stanovení ceny</t>
  </si>
  <si>
    <t>Jednotková cena (bez DPH)</t>
  </si>
  <si>
    <t>Jednotka</t>
  </si>
  <si>
    <t>Modelový počet aktivit/rok</t>
  </si>
  <si>
    <t>Služby provozu řešení služby GT FOTO ve členění na:</t>
  </si>
  <si>
    <t>A01</t>
  </si>
  <si>
    <t>Vlastní provoz a správa služby GT FOTO</t>
  </si>
  <si>
    <t>Paušální cena aktivity za měsíc</t>
  </si>
  <si>
    <t>Aktivita  v kalendářním měsíci</t>
  </si>
  <si>
    <t>Aktualizace dat/pořízení kopie dat</t>
  </si>
  <si>
    <t>Ocenění jedné realizované kopie dat služby GT FOTO z PROD do TEST prostředí</t>
  </si>
  <si>
    <t>Realizovaná kopie</t>
  </si>
  <si>
    <t>A03</t>
  </si>
  <si>
    <t>Bezpečnostní aktualizace služby GT FOTO</t>
  </si>
  <si>
    <t>A04</t>
  </si>
  <si>
    <t>Provozní aktualizace služby GT FOTO</t>
  </si>
  <si>
    <t>A05</t>
  </si>
  <si>
    <t>A06</t>
  </si>
  <si>
    <t>Opravy chyb služby GT FOTO</t>
  </si>
  <si>
    <t>A07</t>
  </si>
  <si>
    <t>Bezpečnostní monitoring  služby GT FOTO</t>
  </si>
  <si>
    <t>A08</t>
  </si>
  <si>
    <t>Monitoring provozu služby GT FOTO</t>
  </si>
  <si>
    <t>A09</t>
  </si>
  <si>
    <t>Vyhodnocení SLA parametrů provozu</t>
  </si>
  <si>
    <t>A10</t>
  </si>
  <si>
    <t>A11</t>
  </si>
  <si>
    <t>Školení uživatelů</t>
  </si>
  <si>
    <t>Ocenění 1 MD školení uživatelů</t>
  </si>
  <si>
    <t>MD (8 Hod)</t>
  </si>
  <si>
    <t>Celková modelová cena Pilotní části služeb</t>
  </si>
  <si>
    <t>Pozn. Cena Akceptační části služeb Pilotního a akceptačního provozu je zahrnuta v ceně Vytvoření služby GF FOTO.</t>
  </si>
  <si>
    <t>ID služby</t>
  </si>
  <si>
    <t>Název služby</t>
  </si>
  <si>
    <t>Cena aktivity/rok (bez DPH)</t>
  </si>
  <si>
    <t>Cena služby za 1 kalendářní rok (bez DPH)</t>
  </si>
  <si>
    <t>IS01-IS04</t>
  </si>
  <si>
    <t>IS01</t>
  </si>
  <si>
    <t xml:space="preserve"> - Provoz  a správa Služby GT FOTO ve členění na:</t>
  </si>
  <si>
    <t>A02</t>
  </si>
  <si>
    <t>Ocenění jedné realizované kopie služby GT FOTO z PROD do TEST prostředí</t>
  </si>
  <si>
    <t>A03-1</t>
  </si>
  <si>
    <t>Realizace kompletního testu obnovy služby GT FOTO</t>
  </si>
  <si>
    <t>Ocenění realizace jednoho kompletního  testu obnovy služby GT FOTO</t>
  </si>
  <si>
    <t>Test obnovy</t>
  </si>
  <si>
    <t>A03-2</t>
  </si>
  <si>
    <t xml:space="preserve">Pravidelné testování služby GT FOTO </t>
  </si>
  <si>
    <t>Ocenění realizace jednoho pravidelného  testu služby GT FOTO</t>
  </si>
  <si>
    <t>Test služby GT FOTO</t>
  </si>
  <si>
    <t>Funkční testy</t>
  </si>
  <si>
    <t>Ocenění jednoho provedení testů</t>
  </si>
  <si>
    <t>Jedno provedení testů</t>
  </si>
  <si>
    <t>Uživatelské testy</t>
  </si>
  <si>
    <t>Integrační testy</t>
  </si>
  <si>
    <t>Testy interní integrity dat</t>
  </si>
  <si>
    <t>Bezpečnostní testy</t>
  </si>
  <si>
    <t>Zátěžové testy*</t>
  </si>
  <si>
    <t>Poskytování součinnosti</t>
  </si>
  <si>
    <t>Ocenění 1 MD poskytnutí součinnosti</t>
  </si>
  <si>
    <t>Programové/projektové řízení</t>
  </si>
  <si>
    <t>Správa dokumentace</t>
  </si>
  <si>
    <t>IS02</t>
  </si>
  <si>
    <t xml:space="preserve"> - Údržba  služby GT FOTO</t>
  </si>
  <si>
    <t>Bezpečnostní aktualizace služby GT FOTO</t>
  </si>
  <si>
    <t>Provozní aktualizace služby GT FOTO</t>
  </si>
  <si>
    <t>IS03</t>
  </si>
  <si>
    <t xml:space="preserve"> - Dohled a monitoring služby GT FOTO</t>
  </si>
  <si>
    <t>A12</t>
  </si>
  <si>
    <t>Bezpečnostní monitoring provozu služby GT FOTO</t>
  </si>
  <si>
    <t>A13</t>
  </si>
  <si>
    <t>Provozní monitoring provozu služby GT FOTO</t>
  </si>
  <si>
    <t>A14</t>
  </si>
  <si>
    <t>IS04</t>
  </si>
  <si>
    <t xml:space="preserve"> - Uživatelská podpora služby GT FOTO</t>
  </si>
  <si>
    <t>A15</t>
  </si>
  <si>
    <t>A16</t>
  </si>
  <si>
    <t>IS07</t>
  </si>
  <si>
    <t xml:space="preserve"> - Poskytování cloudových služeb</t>
  </si>
  <si>
    <t>Celková modelová cena služeb</t>
  </si>
  <si>
    <t>Měsíční paušální ceny pro účely kreditace</t>
  </si>
  <si>
    <t>*</t>
  </si>
  <si>
    <t>Cena zátěžových testů bude uvedena pro 800 současně pracujících zaměstnanců Objednatele, 20 000 současně pracujících uživatelů typu žadatel a 10 typových transakcí celkem za oba typy uživatelů</t>
  </si>
  <si>
    <t>Cena Služeb rozvoje v rámci Pilotních služeb (P01 - A12)</t>
  </si>
  <si>
    <r>
      <rPr>
        <b/>
        <sz val="11"/>
        <color rgb="FF000000"/>
        <rFont val="Calibri"/>
        <family val="2"/>
      </rPr>
      <t>Cena za 1 MD (bez DPH)</t>
    </r>
    <r>
      <rPr>
        <b/>
        <sz val="11"/>
        <rFont val="Calibri"/>
        <family val="2"/>
      </rPr>
      <t>*</t>
    </r>
  </si>
  <si>
    <t>1 MD rozvojových prací - hodnota nezávisle na roli</t>
  </si>
  <si>
    <t>Celková (modelová) cena Služeb rozvoje</t>
  </si>
  <si>
    <t>Cena Služeb rozvoje v rámci produkčního provozu (P03 - IS05)</t>
  </si>
  <si>
    <t>1 MD rozvojových prací - hodnota nezávisle na roli**</t>
  </si>
  <si>
    <t>ŽLUTĚ PODBARVENÉ POLE DOPLNÍ DODAVATEL</t>
  </si>
  <si>
    <t>* V souladu se zadávacími podmínkami nesmí být cena vyšší než 12000 Kč bez DPH</t>
  </si>
  <si>
    <t>** Cena za MD dle této položky se použije pro ocenění MD služby Exit.</t>
  </si>
  <si>
    <t>Nedohodnou-li se smluvní strany jinak, celkový počet MD rozvojových prací za první 4 roky plnění nebude vyšší než 720 MD, v dalším období ne více než 660 MD za každé 4 roky plnění.</t>
  </si>
  <si>
    <t>List v souboru</t>
  </si>
  <si>
    <t>Položka k vyplnění</t>
  </si>
  <si>
    <t>Pokyny</t>
  </si>
  <si>
    <t>OBECNÉ</t>
  </si>
  <si>
    <t xml:space="preserve">Dodavatel vyplní položky, které jsou označeny žlutým podbarvením na jednotlivých listech. Na základě takto vyplněných polí jsou následně kalkulovány jednotlivé dílčí ceny plnění veřejné zakázky. Celková cena nabídková je následně dána na základě propočtů jednotlivých dílčích cen. 
Na každém listu jsou barevně odlišeny buňky, které jsou využity při dalším výpočtu pro stanovení Celkové nabídkové ceny. 
Dodavatel není oprávněn zasahovat do struktur jednotlivých listů, měnit výpočty a vzorce zde uvedené, tak aby byl degradován, nebo změněn způsob výpočtů jednotlivých dílčích cen i celkové nabídkové ceny. Celková nabídková cena je výsledkem kalkulace modelových cen některých dílčích plnění veřejné zakázky, která je stanovena tak, aby bylo možné zajistit transparentní a jednoznačné porovnání nabídkových cen v rámci Zadávacího řízení. Reálné plnění a finální ceny tedy u některých částí plnění, kde je stanoven modelový propočet, mohou být jiné, a to zejména v závislosti na skutečně čerpaných a akceptovaných službách ze strany Zadavatele.
</t>
  </si>
  <si>
    <t>v tomto listu nejsou položky k vyplnění</t>
  </si>
  <si>
    <t>Jednotlivé hodnoty, uvedené v listu celková nabídková cena, jsou přebírány z ostatních listů v tomto souboru. Struktura stanovené Celkové nabídkové ceny odpovídá jednotlivým částem plnění veřejné zakázky:</t>
  </si>
  <si>
    <t>Cena Vytvoření služby</t>
  </si>
  <si>
    <t>Obecně</t>
  </si>
  <si>
    <t>Cena cloudových služeb</t>
  </si>
  <si>
    <t xml:space="preserve">Dodavatel uvede seznam používaných cloudových služeb, které bude využívat pro poskytování služby GT FOTO. Dodavatel uvede v jednotlivých řádcích název cloudové služby, jednotku, která je zpoplatněna a cenu této jednotky. Dále uvede odhadovaný počet jednotek, který bude v dané fázi projektu třeba pro plnění služby GT FOTO dle parametrů uvedených v zeleně vybarvených řádcích 4-13 tabulky s přihlédnutím k doplňujícím údajům ke scénáři pro vyčíslení odhadované ceny cloudových služeb uvedeným pod tabulkou. Domnívá-li se dodavatel, že parametry scénáře uvedenéo v řádcích 4-13 tabulky nejsou pro odhad ceny cloudových služeb dostačující, pak v řádcích 14 až 17 uvede návrh vlastních parametrů a jejich hodnoty odvozené ze specifikace služby GT FOTO (parametry služeb stanovené dodavatelem), které též zohlední v odhadu ceny cloudových služeb. V komentáři k tabulce doplní informaci, proč daný parametr do modelu přidal a čerpání kterých cloudových služeb daný parametr ovlivní.
Tabulka pracuje s dvěma hodnotami zátěže, zátěž běžným provozem a intenzivním provozem. Pro každý typ provozu a danou fázi plnění  jsou pak uvedeny: počet registrovaných uživatelů - žadatelů, maximální počet současně pracujících uživatelů - žadatelů, počet registrovaných pracovníků zadavatele, maximální počet současně pracujících pracovníků zadavatele, počet fotografií vložených, počet prohlédnutých/stažených fotografií, počet zobrazených miniatur, počet zadaných úkolů, počet fotografií v archivu z předchozího roku, počet fotografií na konci roku celkem (tzv. styčné parametry Objednatele). 
Cena cloudových služeb vypočtená dle této tabulky je modelová. Skutečná cena služeb bude hrazena dle skutečného čerpání cloudových služeb (za podmínek dále popsaných).
Styčné parametry Objednatele slouží k stanovení odhadovanému počtu jednotek cloudových služeb. Skutečná cena cloudových služeb bude stanovena násobkem skutečně spotřebovaných jednotek služby a ceny jednotky služby. Budou-li ve vyhodnocovacím období zachovány styčné parametry Objednatele, pak nemůže být fakturován počet jednotek překračující odhadovaný počet jednotek (tj. skutečná cena cloudových služeb za vyhodnocovací období bude při zachování styčných parametrů Objednatele stanovena pro nižší počet skutečně spotřebovaných jednotek nebo jako stejný počet jednotek odhadovaných, nelze fakturovat jednotky spotřebované nad stanovený odhadovaný počet).
</t>
  </si>
  <si>
    <t>Parametr 1 stanovený Poskytovatelem, Parametr 2 stanovený Poskytovatelem, Parametr 3 stanovený Poskytovatelem, Parametr 4 stanovený Poskytovatelem</t>
  </si>
  <si>
    <t>V těchto řádcích jsou tzv. styčné parametry služeb navržené dodavatelem/Poskytovatelem (dále jen "styčné parametry Poskytovatele"), které slouží k stanovení odhadovanému počtu jednotek cloudových služeb. Dodavatel/ Poskytovatel doplní jejich název (sloupec A) a jejich hodnoty odvozené ze styčných parametrů Objednatele a specifikace služby GT FOTO. Musí se jednat o hodnoty, které jsou v cloudu měřitelné a musí být vázané na aktivity uživatele, budou součástí standardního reportu  – např.  objem downloadovaných dat, objem uploadovaných dat, počet určitých náročných uživatelských transakcí např. výběr fotografií k zobrazení atd. Tyto údaje mají informativní povahu. V případě, že bude překočena kterákoliv hodnota styčného parametru Poskytovatele, nevzniká nárok na fakturaci většiho počtu spotřebovaných jednotek cloudových služeb, než bylo stanovené v odhadovaném počtu (tj. nelze  fakturovat jednotky spotřebované nad stanovený odhadovaný počet, pokud byly zachovány styčné parametry Objednatele).</t>
  </si>
  <si>
    <t>Dodavatel uvede do žlutých polí v řádcích tabulky ceny služeb uvedených ve sloupci "Název aktivity"  a to buď měsíční paušální cenu tam, kde je ve sloupci "Způsob stanovení ceny" uvedeno "Paušální cena služby za měsíc" nebo cenu za jednotku uvedenou ve sloupci "Způsob stanovení ceny".
Popis aktivit je uveden v Příloze č. 1 Smlouvy.
U aktivit, které jsou poskytovány kontinuálně a jejich cena je hrazena na základě měsíční paušální ceny, je výsledná cena pro kalendářní rok neměnná. U aktivit, u kterých může být čerpání různé, je výsledná cena modelová a nemusí odpovídat skutečné reálné ceně dané aktivity v kalendářním roce, kterou bude Zadavatel Dodavateli hradit. 
Na základě definovaných cen jednotlivých aktivit je pak kalkulována modelová cena Pilotních služeb v daném kalendářním roce, při zohlednění  modelového počtu jednotlivých aktivit poskytovaných jednorázově.
Cena Akceptační části služeb Pilotního a akceptačního provozu je zahrnuta v ceně Vytvoření služby GF FOTO.</t>
  </si>
  <si>
    <t>Cena Služeb provozu</t>
  </si>
  <si>
    <t>Dodavatel uvede do žlutých polí v řádcích tabulky ceny služeb uvedených ve sloupci "Název aktivity"  a to buď měsíční paušální cenu tam, kde je ve sloupci "Způsob stanovení ceny" uvedeno "Paušální cena služby za měsíc" nebo cenu za jednotku uvedenou ve sloupci "Způsob stanovení ceny".
Popis aktivit je uveden v Příloze č. 3 Smlouvy.
U aktivit, které jsou poskytovány kontinuálně a jejich cena je hrazena na základě měsíční paušální ceny, je výsledná cena pro kalendářní rok neměnná. U aktivit, u kterých může být čerpání různé, je výsledná cena modelová a nemusí odpovídat skutečné reálné ceně dané aktivity v kalendářním roce, kterou bude Zadavatel Dodavateli hradit. 
Na základě definovaných cen jednotlivých aktivit je pak kalkulována modelová cena Služeb provozu v daném kalendářním roce, při zohlednění  modelového počtu jednotlivých aktivit poskytovaných jednorázově.</t>
  </si>
  <si>
    <t>Cena Služeb rozvoje</t>
  </si>
  <si>
    <t>Sloupec Cena za 1 MD (bez DPH)*</t>
  </si>
  <si>
    <t>Na tomto listu uvede Dodavatel cenu za jeden člověkoden (MD) služeb rozvoje služby GT FOTO v rámci Pilotního a akceptačního provozu v první tabulce a v rámci Služeb provozu v tabulce druhé. 
Touto cenou budou oceňovány veškeré požadavky na rozvoj a to jak prostřednictvím zadávaných Požadavků na změnu, tak prostřednictvím projektů. Fakturace pak bude zohledňovat skutečné čerpání člověkodnů v rámci definovaného požadavku na rozvoj. 
Cena za MD Služeb rozvoje v rámci produkčního provozu (P03 - IS05) se v totožné výši použije pro případné ocenění MD služby Exit.</t>
  </si>
  <si>
    <t>Milník</t>
  </si>
  <si>
    <t>Odhadovaná cena/hodnota produčního provozu za 12 měsíců  (5 měs. intenzivního a 7 měs. běžného provozu) bez DPH/počet fotografií</t>
  </si>
  <si>
    <t>Pilotní a akceptační provoz</t>
  </si>
  <si>
    <t>Zbylých 5,5 měsíců produčního provozu</t>
  </si>
  <si>
    <t>Celková modelová cena za 29,5 měs. produčního provozu (bez DPH)</t>
  </si>
  <si>
    <t>1. rok  produkčního provozu</t>
  </si>
  <si>
    <t>Odhadovaná cena/hodnota  za 18,5 měsíců (5 měs. intenzivního a 13,5 měs. běžného provozu) bez DPH/počet fotografií</t>
  </si>
  <si>
    <t>Odhadovaná cena/hodnota produčního provozu za 5,5 měsíců  (3,5 měs. intenzivního a 2 měs. běžného provozu) bez DPH/počet fotografií</t>
  </si>
  <si>
    <t>Modelová cena Služeb za 29,5 měsíce  (bez DPH)</t>
  </si>
  <si>
    <t>Modelová cena Služeb za 29,5 měsíce (s DPH)</t>
  </si>
  <si>
    <t>Uvedena na listu "Cena cloudových služeb"</t>
  </si>
  <si>
    <t>Modelová cena Služeb rozvoje za 18,5 měsíců celkem (bez DPH)</t>
  </si>
  <si>
    <t>Předpokládaný kalkulovaný počet MD/PAP</t>
  </si>
  <si>
    <t>Modelová cena Služeb rozvoje za 29,5 měsíce celkem (bez DPH)</t>
  </si>
  <si>
    <t>Modelová cena Služeb rozvoje za 29,5 měsíce celkem (s DPH)</t>
  </si>
  <si>
    <t>Zajištění  2. a 3. úrovně podpory Service Desku</t>
  </si>
  <si>
    <t>Zajištění služby 1. a 2 úrovně podpory pro koncové uživatele</t>
  </si>
  <si>
    <t>Implementace ostatních Kritických služeb  (v rámci Pilotního a akceptačního provozu)</t>
  </si>
  <si>
    <t>Počet  pro stanovení Modelové ceny Služeb</t>
  </si>
  <si>
    <t>Liší se podle období</t>
  </si>
  <si>
    <t>Počet měsíců</t>
  </si>
  <si>
    <t>Počet přírůstků</t>
  </si>
  <si>
    <t>Modelová cena za 18,5 měsíců (s DPH)</t>
  </si>
  <si>
    <t>Modelová cena Služeb rozvoje za 18,5 měsíců celkem (s DPH)</t>
  </si>
  <si>
    <t>Ceny zajištění služby 1. a 2 úrovně podpory pro koncové uživatele dle úrovní</t>
  </si>
  <si>
    <t>Úroveň 1</t>
  </si>
  <si>
    <t>Úroveň 2</t>
  </si>
  <si>
    <t>Úroveň 3</t>
  </si>
  <si>
    <t>Úroveň 4</t>
  </si>
  <si>
    <t>Přírůstek pro úroveň 1</t>
  </si>
  <si>
    <t>Přírůstek pro úroveň 2</t>
  </si>
  <si>
    <t>Přírůstek pro úroveň 3</t>
  </si>
  <si>
    <t>Přírůstek pro úroveň 4</t>
  </si>
  <si>
    <t>Cena přírůstku dle def. v Příl. č. 1</t>
  </si>
  <si>
    <t>V tabulce uváděné ceny aktivit služby A10 jsou ceny za měsíc.</t>
  </si>
  <si>
    <t xml:space="preserve">Zajištění provozu aplikace Service Desk </t>
  </si>
  <si>
    <t>V oranžově označených polích je změněn počet měsíců</t>
  </si>
  <si>
    <t>Zajištění  2 . a 3. úrovně podpory Service Desku</t>
  </si>
  <si>
    <t>Změněny počty dnů rozvoje v jednotlivých obdobích.ale součet zůstal stejný</t>
  </si>
  <si>
    <t>V tabulce uváděné ceny aktivit služby A15 jsou ceny za měsíc.</t>
  </si>
  <si>
    <t>Pokud bude cena poskytována v daném měsíci jen určitý počet dnů, bude denní cena vypočtena jako měsíční cena služby dělená počtem dnů v měsíci.</t>
  </si>
  <si>
    <t>Úroveň 5</t>
  </si>
  <si>
    <t>Úroveň 6</t>
  </si>
  <si>
    <t>Úroveň 7</t>
  </si>
  <si>
    <t>Odstraněny služby A07, A10, A17 (je nalistu  "Cena cloudových služeb) a A18, upravena délka čerpání služeb, změněn výpočet, aby odpovídal délce trvání + doplněny oranžově vyznačené řádky</t>
  </si>
  <si>
    <t>Upravené trvání PAP a počty měsíců mírného a intenzivního provozu. Odpovídajícím způsobem upraveny i vzorce a počty fotek na konci období.</t>
  </si>
  <si>
    <r>
      <t xml:space="preserve">Cena cloudových služeb za </t>
    </r>
    <r>
      <rPr>
        <b/>
        <sz val="11"/>
        <color rgb="FFFF0000"/>
        <rFont val="Calibri"/>
        <family val="2"/>
      </rPr>
      <t>29,5</t>
    </r>
    <r>
      <rPr>
        <b/>
        <sz val="11"/>
        <rFont val="Calibri"/>
        <family val="2"/>
      </rPr>
      <t xml:space="preserve"> měsíce produkčního provozu</t>
    </r>
  </si>
  <si>
    <r>
      <t xml:space="preserve">Cena Služeb provozu za </t>
    </r>
    <r>
      <rPr>
        <b/>
        <sz val="11"/>
        <color rgb="FFFF0000"/>
        <rFont val="Calibri"/>
        <family val="2"/>
      </rPr>
      <t>29,5</t>
    </r>
    <r>
      <rPr>
        <b/>
        <sz val="11"/>
        <rFont val="Calibri"/>
        <family val="2"/>
      </rPr>
      <t xml:space="preserve"> měsíce produkčního provozu (bez ceny cloudových služeb)</t>
    </r>
  </si>
  <si>
    <r>
      <t xml:space="preserve">Vlastní Implementace (implementace </t>
    </r>
    <r>
      <rPr>
        <b/>
        <sz val="11"/>
        <color rgb="FFFF0000"/>
        <rFont val="Calibri"/>
        <family val="2"/>
      </rPr>
      <t>prioritních</t>
    </r>
    <r>
      <rPr>
        <b/>
        <sz val="11"/>
        <color rgb="FF000000"/>
        <rFont val="Calibri"/>
        <family val="2"/>
      </rPr>
      <t xml:space="preserve"> Kritických služeb)</t>
    </r>
  </si>
  <si>
    <r>
      <t xml:space="preserve">Dodavatel vyplní pouze žlutá pole.  Celková cena Vytvoření služby GF FOTO pak bude hrazena po dokončení částí Vytvoření služby GF FOTO označených v řádcích 9 až </t>
    </r>
    <r>
      <rPr>
        <sz val="11"/>
        <color rgb="FFFF0000"/>
        <rFont val="Calibri"/>
        <family val="2"/>
      </rPr>
      <t>12</t>
    </r>
    <r>
      <rPr>
        <sz val="11"/>
        <rFont val="Calibri"/>
        <family val="2"/>
      </rPr>
      <t xml:space="preserve"> podílem na celkové ceně Vytvoření služby GF FOTO stanoveným ve sloupci Procento celkové ceny k fakturaci za dílčí plnění. (Tj. dodavatel neuvádí skutečnou cenu např. Analytické a přípravné fáze, ta je celá zahrnuta v celkové ceně Vytvoření služby GF FOTO. Hodnota položky je stanovena pevným procentuálním podílem, který je zadavatel/objednatel ochoten po ukončení konkrétní fáze uhradit.) Z hodnoty položky takto vypočítané (procentuálním podílem) je počítána kreditace dle Přílohy č. 1 Smlouvy (kde je označena jako "cena fáze").</t>
    </r>
  </si>
  <si>
    <t>Modelová cena za 18,5 měsíců (bez DPH)</t>
  </si>
  <si>
    <t xml:space="preserve">Odstraněny služby A05 a A18, </t>
  </si>
  <si>
    <r>
      <t>Předpokládaný kalkulovaný počet MD/</t>
    </r>
    <r>
      <rPr>
        <b/>
        <sz val="11"/>
        <color rgb="FFFF0000"/>
        <rFont val="Calibri"/>
        <family val="2"/>
      </rPr>
      <t>29,5 měs</t>
    </r>
  </si>
  <si>
    <r>
      <t xml:space="preserve">Dodavatel uvede cenu Vytvoření služby GT FOTO v rozlišení na
 i) Cena vytvoření serverové části služby GT FOTO včetně webových služeb a integrace s okolím a 
ii) Cena vytvoření mobilní aplikace pro iOS i Android. 
Ty v součtu tvoří celkovou cenu  Vytvoření služby GT FOTO. Celková cena Vytvoření služby GT FOTO zahrnuje jak implementaci všech požadovaných dílčích služeb a funkcí, tak  vytvoření a průběžnou aktualizaci předepsané dokumentace  a školení. Cena zahrnuje i další nezbytné aktivity - zajištění testovacích dat, návrh a provedení potřebných testů, školení uživatelů v rozsahu uvedeném v ZD a samozřejmě nezbytné projektové řízení a vedení projektové dokumentace.
Tento list obsahuje též část "FAKTURACE Vytvoření služby GT FOTO", v níž je automatickým výpočtem rozdělena celková cena Vytvoření služby GT FOTO na části 
i) Analytická a přípravná fáze, 
ii) Vlastní Implementace (implementace </t>
    </r>
    <r>
      <rPr>
        <sz val="11"/>
        <color rgb="FFFF0000"/>
        <rFont val="Calibri"/>
        <family val="2"/>
      </rPr>
      <t>prioritních</t>
    </r>
    <r>
      <rPr>
        <sz val="11"/>
        <rFont val="Calibri"/>
        <family val="2"/>
      </rPr>
      <t xml:space="preserve"> Kritických služeb),
</t>
    </r>
    <r>
      <rPr>
        <sz val="11"/>
        <color rgb="FFFF0000"/>
        <rFont val="Calibri"/>
        <family val="2"/>
      </rPr>
      <t>iii) Implementace ostatních Kritických služeb  (v rámci Pilotního a akceptačního provozu)</t>
    </r>
    <r>
      <rPr>
        <sz val="11"/>
        <rFont val="Calibri"/>
        <family val="2"/>
      </rPr>
      <t xml:space="preserve">
iv) Implementace Požadovaných služeb včetně Finální akceptace (v rámci Pilotního a akceptačního provozu). 
Celková cena Vytvoření služby GT FOTO pak bude hrazena v dílčích platbách po dokončení a akceptaci částí Vytvoření služby GT FOTO označených v řádcích 9 až </t>
    </r>
    <r>
      <rPr>
        <sz val="11"/>
        <color rgb="FFFF0000"/>
        <rFont val="Calibri"/>
        <family val="2"/>
      </rPr>
      <t>12</t>
    </r>
    <r>
      <rPr>
        <sz val="11"/>
        <rFont val="Calibri"/>
        <family val="2"/>
      </rPr>
      <t xml:space="preserve"> podílem na celkové ceně Vytvoření služby GT FOTO stanoveným ve sloupci Procento celkové ceny k fakturaci za dílčí plnění. (Tj. dodavatel neuvádí skutečnou cenu např. Analytické a přípravné fáze, ta je celá zahrnuta v celkové ceně Vytvoření služby GT FOTO. Hodnota položky je stanovena pevným procentuálním podílem z cekové ceny Vytvoření služby GT FOTO. Fakticky se tak jedná o Zadavatelem stanovené pevné podíly z celkové ceny Vytvoření služby GT FOTO, které je Zadavatel ve vztahu k dílčím plněním ochoten uhradit. Z hodnoty položky takto vypočítané (procentuálním podílem) je počítána kreditace dle Přílohy č. 1 Smlouvy (kde je označena jako "cena fáze").  </t>
    </r>
  </si>
  <si>
    <t>Modelový počet aktivit za 18,5 měsíců</t>
  </si>
  <si>
    <r>
      <t xml:space="preserve">Cena Služeb rozvoje za 29,5 </t>
    </r>
    <r>
      <rPr>
        <b/>
        <sz val="11"/>
        <color rgb="FFFF0000"/>
        <rFont val="Calibri"/>
        <family val="2"/>
      </rPr>
      <t>měsíců</t>
    </r>
    <r>
      <rPr>
        <b/>
        <sz val="11"/>
        <rFont val="Calibri"/>
        <family val="2"/>
      </rPr>
      <t xml:space="preserve"> produkčního provozu</t>
    </r>
  </si>
  <si>
    <t>Přírůstek pro úroveň 5</t>
  </si>
  <si>
    <t>Přírůstek pro úroveň 6</t>
  </si>
  <si>
    <t>Přírůstek pro úroveň 7</t>
  </si>
  <si>
    <t>Cena přírůstku dle def. v Příl. č.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</si>
</sst>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quot; Kč&quot;_-;\-* #,##0.00&quot; Kč&quot;_-;_-* \-??&quot; Kč&quot;_-;_-@_-"/>
    <numFmt numFmtId="165" formatCode="0\ %"/>
    <numFmt numFmtId="166" formatCode="_-* #,##0.00_-;\-* #,##0.00_-;_-* \-??_-;_-@_-"/>
    <numFmt numFmtId="167" formatCode="_-* #,##0_-;\-* #,##0_-;_-* \-??_-;_-@_-"/>
    <numFmt numFmtId="168" formatCode="_-* #,##0.00\ [$Kč-405]_-;\-* #,##0.00\ [$Kč-405]_-;_-* \-??\ [$Kč-405]_-;_-@_-"/>
    <numFmt numFmtId="169" formatCode="_-* #,##0.00\ _K_č_-;\-* #,##0.00\ _K_č_-;_-* &quot;-&quot;??\ _K_č_-;_-@_-"/>
  </numFmts>
  <fonts count="17">
    <font>
      <sz val="11"/>
      <color rgb="FF000000"/>
      <name val="Calibri"/>
      <family val="2"/>
    </font>
    <font>
      <sz val="10"/>
      <name val="Arial"/>
      <family val="2"/>
    </font>
    <font>
      <b/>
      <sz val="14"/>
      <color rgb="FFFFFFFF"/>
      <name val="Calibri"/>
      <family val="2"/>
    </font>
    <font>
      <b/>
      <sz val="10"/>
      <color rgb="FF000000"/>
      <name val="Arial"/>
      <family val="2"/>
    </font>
    <font>
      <b/>
      <sz val="11"/>
      <name val="Calibri"/>
      <family val="2"/>
    </font>
    <font>
      <sz val="11"/>
      <color rgb="FF00B050"/>
      <name val="Calibri"/>
      <family val="2"/>
    </font>
    <font>
      <b/>
      <sz val="11"/>
      <color rgb="FFFF0000"/>
      <name val="Calibri"/>
      <family val="2"/>
    </font>
    <font>
      <b/>
      <sz val="10"/>
      <name val="Arial"/>
      <family val="2"/>
    </font>
    <font>
      <b/>
      <sz val="11"/>
      <color rgb="FF000000"/>
      <name val="Calibri"/>
      <family val="2"/>
    </font>
    <font>
      <sz val="11"/>
      <name val="Calibri"/>
      <family val="2"/>
    </font>
    <font>
      <sz val="11"/>
      <color rgb="FFFF0000"/>
      <name val="Calibri"/>
      <family val="2"/>
    </font>
    <font>
      <b/>
      <i/>
      <sz val="11"/>
      <name val="Calibri"/>
      <family val="2"/>
    </font>
    <font>
      <b/>
      <sz val="14"/>
      <name val="Calibri"/>
      <family val="2"/>
    </font>
    <font>
      <i/>
      <sz val="11"/>
      <name val="Calibri"/>
      <family val="2"/>
    </font>
    <font>
      <sz val="14"/>
      <name val="Calibri"/>
      <family val="2"/>
    </font>
    <font>
      <sz val="9"/>
      <name val="Verdana"/>
      <family val="2"/>
    </font>
    <font>
      <sz val="12"/>
      <color rgb="FF00B050"/>
      <name val="Calibri"/>
      <family val="2"/>
    </font>
  </fonts>
  <fills count="18">
    <fill>
      <patternFill/>
    </fill>
    <fill>
      <patternFill patternType="gray125"/>
    </fill>
    <fill>
      <patternFill patternType="solid">
        <fgColor rgb="FFC5E0B4"/>
        <bgColor indexed="64"/>
      </patternFill>
    </fill>
    <fill>
      <patternFill patternType="solid">
        <fgColor rgb="FFEDEDED"/>
        <bgColor indexed="64"/>
      </patternFill>
    </fill>
    <fill>
      <patternFill patternType="solid">
        <fgColor rgb="FFDAE3F3"/>
        <bgColor indexed="64"/>
      </patternFill>
    </fill>
    <fill>
      <patternFill patternType="solid">
        <fgColor rgb="FFF7F8FC"/>
        <bgColor indexed="64"/>
      </patternFill>
    </fill>
    <fill>
      <patternFill patternType="solid">
        <fgColor rgb="FF00B0F0"/>
        <bgColor indexed="64"/>
      </patternFill>
    </fill>
    <fill>
      <patternFill patternType="solid">
        <fgColor rgb="FFE2F0D9"/>
        <bgColor indexed="64"/>
      </patternFill>
    </fill>
    <fill>
      <patternFill patternType="solid">
        <fgColor rgb="FFB4C7E7"/>
        <bgColor indexed="64"/>
      </patternFill>
    </fill>
    <fill>
      <patternFill patternType="solid">
        <fgColor rgb="FFFFFF00"/>
        <bgColor indexed="64"/>
      </patternFill>
    </fill>
    <fill>
      <patternFill patternType="solid">
        <fgColor rgb="FFFFFFFF"/>
        <bgColor indexed="64"/>
      </patternFill>
    </fill>
    <fill>
      <patternFill patternType="solid">
        <fgColor theme="9" tint="0.7999799847602844"/>
        <bgColor indexed="64"/>
      </patternFill>
    </fill>
    <fill>
      <patternFill patternType="solid">
        <fgColor theme="7" tint="0.39998000860214233"/>
        <bgColor indexed="64"/>
      </patternFill>
    </fill>
    <fill>
      <patternFill patternType="solid">
        <fgColor theme="7" tint="0.39998000860214233"/>
        <bgColor indexed="64"/>
      </patternFill>
    </fill>
    <fill>
      <patternFill patternType="solid">
        <fgColor theme="5"/>
        <bgColor indexed="64"/>
      </patternFill>
    </fill>
    <fill>
      <patternFill patternType="solid">
        <fgColor theme="9" tint="0.7999799847602844"/>
        <bgColor indexed="64"/>
      </patternFill>
    </fill>
    <fill>
      <patternFill patternType="solid">
        <fgColor rgb="FF548235"/>
        <bgColor indexed="64"/>
      </patternFill>
    </fill>
    <fill>
      <patternFill patternType="solid">
        <fgColor rgb="FFA9D18E"/>
        <bgColor indexed="64"/>
      </patternFill>
    </fill>
  </fills>
  <borders count="64">
    <border>
      <left/>
      <right/>
      <top/>
      <bottom/>
      <diagonal/>
    </border>
    <border>
      <left style="medium"/>
      <right style="thin">
        <color rgb="FF666666"/>
      </right>
      <top style="medium"/>
      <bottom/>
    </border>
    <border>
      <left style="thin">
        <color rgb="FF666666"/>
      </left>
      <right style="thin">
        <color rgb="FF666666"/>
      </right>
      <top style="medium"/>
      <bottom/>
    </border>
    <border>
      <left style="thin">
        <color rgb="FF666666"/>
      </left>
      <right style="medium"/>
      <top style="medium"/>
      <bottom/>
    </border>
    <border>
      <left style="medium"/>
      <right style="thin"/>
      <top style="thin"/>
      <bottom style="thin"/>
    </border>
    <border>
      <left style="thin"/>
      <right style="thin"/>
      <top style="thin"/>
      <bottom style="thin"/>
    </border>
    <border>
      <left style="thin"/>
      <right style="medium"/>
      <top style="thin"/>
      <bottom style="thin"/>
    </border>
    <border>
      <left style="medium"/>
      <right/>
      <top/>
      <bottom style="medium"/>
    </border>
    <border>
      <left style="medium"/>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medium"/>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medium"/>
      <right style="medium"/>
      <top style="medium"/>
      <bottom/>
    </border>
    <border>
      <left/>
      <right style="thin"/>
      <top style="medium"/>
      <bottom/>
    </border>
    <border>
      <left/>
      <right style="thin"/>
      <top style="medium"/>
      <bottom style="medium"/>
    </border>
    <border>
      <left style="thin"/>
      <right/>
      <top style="medium"/>
      <bottom style="medium"/>
    </border>
    <border>
      <left style="medium"/>
      <right style="medium"/>
      <top style="medium"/>
      <bottom style="medium"/>
    </border>
    <border>
      <left style="thin"/>
      <right/>
      <top/>
      <bottom style="thin"/>
    </border>
    <border>
      <left style="medium"/>
      <right style="medium"/>
      <top/>
      <bottom style="thin"/>
    </border>
    <border>
      <left style="thin"/>
      <right/>
      <top style="thin"/>
      <bottom style="thin"/>
    </border>
    <border>
      <left style="thin"/>
      <right style="thin"/>
      <top style="thin"/>
      <bottom/>
    </border>
    <border>
      <left style="thin"/>
      <right/>
      <top style="thin"/>
      <bottom/>
    </border>
    <border>
      <left style="medium"/>
      <right style="thin"/>
      <top style="thin"/>
      <bottom/>
    </border>
    <border>
      <left style="thin"/>
      <right style="medium"/>
      <top style="thin"/>
      <bottom/>
    </border>
    <border>
      <left style="medium"/>
      <right style="medium"/>
      <top/>
      <bottom/>
    </border>
    <border>
      <left style="medium"/>
      <right/>
      <top style="medium"/>
      <bottom style="medium"/>
    </border>
    <border>
      <left/>
      <right/>
      <top style="medium"/>
      <bottom style="medium"/>
    </border>
    <border>
      <left/>
      <right style="medium"/>
      <top style="medium"/>
      <bottom style="medium"/>
    </border>
    <border>
      <left style="medium"/>
      <right style="thin"/>
      <top/>
      <bottom style="medium"/>
    </border>
    <border>
      <left style="thin"/>
      <right style="thin"/>
      <top/>
      <bottom style="medium"/>
    </border>
    <border>
      <left style="thin"/>
      <right/>
      <top/>
      <bottom style="medium"/>
    </border>
    <border>
      <left style="thin"/>
      <right style="medium"/>
      <top/>
      <bottom style="medium"/>
    </border>
    <border>
      <left style="thin"/>
      <right style="medium"/>
      <top/>
      <bottom/>
    </border>
    <border>
      <left style="medium"/>
      <right style="medium"/>
      <top style="thin"/>
      <bottom style="thin"/>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style="medium"/>
      <right/>
      <top style="thin"/>
      <bottom style="thin"/>
    </border>
    <border>
      <left/>
      <right style="thin"/>
      <top style="medium"/>
      <bottom style="thin"/>
    </border>
    <border>
      <left/>
      <right style="thin"/>
      <top style="thin"/>
      <bottom style="thin"/>
    </border>
    <border>
      <left style="medium"/>
      <right/>
      <top style="thin"/>
      <bottom style="medium"/>
    </border>
    <border>
      <left style="medium"/>
      <right/>
      <top/>
      <bottom style="thin"/>
    </border>
    <border>
      <left style="thin"/>
      <right style="thin"/>
      <top/>
      <bottom/>
    </border>
    <border>
      <left style="medium"/>
      <right/>
      <top style="thin"/>
      <bottom/>
    </border>
    <border>
      <left/>
      <right style="thin"/>
      <top style="thin"/>
      <bottom/>
    </border>
    <border>
      <left style="medium"/>
      <right style="medium"/>
      <top style="medium"/>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6" fontId="0" fillId="0" borderId="0" applyBorder="0" applyProtection="0">
      <alignment/>
    </xf>
    <xf numFmtId="164" fontId="0" fillId="0" borderId="0" applyBorder="0" applyProtection="0">
      <alignment/>
    </xf>
    <xf numFmtId="165" fontId="0" fillId="0" borderId="0" applyBorder="0" applyProtection="0">
      <alignment/>
    </xf>
  </cellStyleXfs>
  <cellXfs count="359">
    <xf numFmtId="0" fontId="0" fillId="0" borderId="0" xfId="0"/>
    <xf numFmtId="0" fontId="0" fillId="2" borderId="1" xfId="0" applyFill="1" applyBorder="1" applyAlignment="1">
      <alignment horizontal="left"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3" borderId="4" xfId="0" applyFont="1" applyFill="1" applyBorder="1" applyAlignment="1">
      <alignment horizontal="left" wrapText="1"/>
    </xf>
    <xf numFmtId="164" fontId="0" fillId="4" borderId="5" xfId="0" applyNumberFormat="1" applyFill="1" applyBorder="1" applyAlignment="1">
      <alignment horizontal="right" wrapText="1"/>
    </xf>
    <xf numFmtId="164" fontId="0" fillId="2" borderId="5" xfId="0" applyNumberFormat="1" applyFill="1" applyBorder="1" applyAlignment="1">
      <alignment horizontal="right" wrapText="1"/>
    </xf>
    <xf numFmtId="164" fontId="0" fillId="2" borderId="6" xfId="0" applyNumberFormat="1" applyFill="1" applyBorder="1" applyAlignment="1">
      <alignment horizontal="right" wrapText="1"/>
    </xf>
    <xf numFmtId="0" fontId="4" fillId="5" borderId="4" xfId="0" applyFont="1" applyFill="1" applyBorder="1" applyAlignment="1">
      <alignment horizontal="left" wrapText="1"/>
    </xf>
    <xf numFmtId="0" fontId="5" fillId="0" borderId="0" xfId="0" applyFont="1"/>
    <xf numFmtId="0" fontId="6" fillId="0" borderId="0" xfId="0" applyFont="1"/>
    <xf numFmtId="0" fontId="7" fillId="6" borderId="7" xfId="0" applyFont="1" applyFill="1" applyBorder="1" applyAlignment="1">
      <alignment horizontal="left" wrapText="1"/>
    </xf>
    <xf numFmtId="164" fontId="7" fillId="6" borderId="8" xfId="0" applyNumberFormat="1" applyFont="1" applyFill="1" applyBorder="1" applyAlignment="1">
      <alignment horizontal="right" wrapText="1"/>
    </xf>
    <xf numFmtId="0" fontId="8" fillId="7" borderId="9" xfId="0" applyFont="1" applyFill="1" applyBorder="1" applyAlignment="1">
      <alignment horizontal="center" wrapText="1"/>
    </xf>
    <xf numFmtId="0" fontId="8" fillId="7" borderId="10" xfId="0" applyFont="1" applyFill="1" applyBorder="1" applyAlignment="1">
      <alignment horizontal="center" wrapText="1"/>
    </xf>
    <xf numFmtId="0" fontId="8" fillId="7" borderId="11" xfId="0" applyFont="1" applyFill="1" applyBorder="1" applyAlignment="1">
      <alignment horizontal="center" wrapText="1"/>
    </xf>
    <xf numFmtId="0" fontId="4" fillId="7" borderId="12" xfId="0" applyFont="1" applyFill="1" applyBorder="1" applyAlignment="1">
      <alignment wrapText="1"/>
    </xf>
    <xf numFmtId="164" fontId="8" fillId="8" borderId="13" xfId="0" applyNumberFormat="1" applyFont="1" applyFill="1" applyBorder="1" applyAlignment="1">
      <alignment wrapText="1"/>
    </xf>
    <xf numFmtId="164" fontId="8" fillId="7" borderId="13" xfId="0" applyNumberFormat="1" applyFont="1" applyFill="1" applyBorder="1" applyAlignment="1">
      <alignment wrapText="1"/>
    </xf>
    <xf numFmtId="164" fontId="0" fillId="7" borderId="14" xfId="0" applyNumberFormat="1" applyFill="1" applyBorder="1" applyAlignment="1">
      <alignment wrapText="1"/>
    </xf>
    <xf numFmtId="0" fontId="8" fillId="7" borderId="4" xfId="0" applyFont="1" applyFill="1" applyBorder="1" applyAlignment="1">
      <alignment wrapText="1"/>
    </xf>
    <xf numFmtId="164" fontId="8" fillId="9" borderId="5" xfId="0" applyNumberFormat="1" applyFont="1" applyFill="1" applyBorder="1" applyAlignment="1">
      <alignment wrapText="1"/>
    </xf>
    <xf numFmtId="164" fontId="8" fillId="7" borderId="5" xfId="0" applyNumberFormat="1" applyFont="1" applyFill="1" applyBorder="1" applyAlignment="1">
      <alignment wrapText="1"/>
    </xf>
    <xf numFmtId="164" fontId="0" fillId="7" borderId="6" xfId="0" applyNumberFormat="1" applyFill="1" applyBorder="1" applyAlignment="1">
      <alignment wrapText="1"/>
    </xf>
    <xf numFmtId="0" fontId="8" fillId="7" borderId="15" xfId="0" applyFont="1" applyFill="1" applyBorder="1" applyAlignment="1">
      <alignment wrapText="1"/>
    </xf>
    <xf numFmtId="164" fontId="8" fillId="9" borderId="16" xfId="0" applyNumberFormat="1" applyFont="1" applyFill="1" applyBorder="1" applyAlignment="1">
      <alignment wrapText="1"/>
    </xf>
    <xf numFmtId="164" fontId="8" fillId="7" borderId="17" xfId="0" applyNumberFormat="1" applyFont="1" applyFill="1" applyBorder="1" applyAlignment="1">
      <alignment wrapText="1"/>
    </xf>
    <xf numFmtId="164" fontId="0" fillId="7" borderId="18" xfId="0" applyNumberFormat="1" applyFill="1" applyBorder="1" applyAlignment="1">
      <alignment wrapText="1"/>
    </xf>
    <xf numFmtId="0" fontId="8" fillId="0" borderId="0" xfId="0" applyFont="1" applyAlignment="1">
      <alignment wrapText="1"/>
    </xf>
    <xf numFmtId="164" fontId="8" fillId="0" borderId="0" xfId="0" applyNumberFormat="1" applyFont="1" applyAlignment="1">
      <alignment wrapText="1"/>
    </xf>
    <xf numFmtId="164" fontId="0" fillId="0" borderId="0" xfId="0" applyNumberFormat="1" applyAlignment="1">
      <alignment wrapText="1"/>
    </xf>
    <xf numFmtId="0" fontId="8" fillId="7" borderId="19" xfId="0" applyFont="1" applyFill="1" applyBorder="1" applyAlignment="1">
      <alignment wrapText="1"/>
    </xf>
    <xf numFmtId="164" fontId="8" fillId="7" borderId="20" xfId="0" applyNumberFormat="1" applyFont="1" applyFill="1" applyBorder="1" applyAlignment="1">
      <alignment wrapText="1"/>
    </xf>
    <xf numFmtId="164" fontId="0" fillId="7" borderId="21" xfId="0" applyNumberFormat="1" applyFill="1" applyBorder="1" applyAlignment="1">
      <alignment wrapText="1"/>
    </xf>
    <xf numFmtId="165" fontId="0" fillId="7" borderId="6" xfId="22" applyFont="1" applyFill="1" applyBorder="1" applyAlignment="1" applyProtection="1">
      <alignment horizontal="center" wrapText="1"/>
      <protection/>
    </xf>
    <xf numFmtId="0" fontId="8" fillId="7" borderId="22" xfId="0" applyFont="1" applyFill="1" applyBorder="1" applyAlignment="1">
      <alignment wrapText="1"/>
    </xf>
    <xf numFmtId="165" fontId="0" fillId="7" borderId="18" xfId="22" applyFont="1" applyFill="1" applyBorder="1" applyAlignment="1" applyProtection="1">
      <alignment horizontal="center" wrapText="1"/>
      <protection/>
    </xf>
    <xf numFmtId="0" fontId="0" fillId="9" borderId="0" xfId="0" applyFill="1"/>
    <xf numFmtId="0" fontId="0" fillId="0" borderId="0" xfId="0" applyAlignment="1">
      <alignment wrapText="1"/>
    </xf>
    <xf numFmtId="164" fontId="4" fillId="8" borderId="10" xfId="0" applyNumberFormat="1" applyFont="1" applyFill="1" applyBorder="1" applyAlignment="1">
      <alignment horizontal="center" wrapText="1"/>
    </xf>
    <xf numFmtId="0" fontId="9" fillId="0" borderId="0" xfId="0" applyFont="1"/>
    <xf numFmtId="0" fontId="9" fillId="0" borderId="0" xfId="0" applyFont="1" applyAlignment="1">
      <alignment wrapText="1"/>
    </xf>
    <xf numFmtId="0" fontId="10" fillId="0" borderId="0" xfId="0" applyFont="1" applyAlignment="1">
      <alignment wrapText="1"/>
    </xf>
    <xf numFmtId="0" fontId="4" fillId="7" borderId="23" xfId="0" applyFont="1" applyFill="1" applyBorder="1" applyAlignment="1">
      <alignment horizontal="center" wrapText="1"/>
    </xf>
    <xf numFmtId="0" fontId="4" fillId="7" borderId="24" xfId="0" applyFont="1" applyFill="1" applyBorder="1" applyAlignment="1">
      <alignment horizontal="center" wrapText="1"/>
    </xf>
    <xf numFmtId="0" fontId="4" fillId="7" borderId="25" xfId="0" applyFont="1" applyFill="1" applyBorder="1" applyAlignment="1">
      <alignment horizontal="center" wrapText="1"/>
    </xf>
    <xf numFmtId="0" fontId="4" fillId="7" borderId="26" xfId="0" applyFont="1" applyFill="1" applyBorder="1" applyAlignment="1">
      <alignment horizontal="center" wrapText="1"/>
    </xf>
    <xf numFmtId="0" fontId="4" fillId="7" borderId="27" xfId="0" applyFont="1" applyFill="1" applyBorder="1" applyAlignment="1">
      <alignment horizontal="center" wrapText="1"/>
    </xf>
    <xf numFmtId="0" fontId="4" fillId="7" borderId="23" xfId="0" applyFont="1" applyFill="1" applyBorder="1" applyAlignment="1">
      <alignment horizontal="left" wrapText="1"/>
    </xf>
    <xf numFmtId="0" fontId="4" fillId="7" borderId="28" xfId="0" applyFont="1" applyFill="1" applyBorder="1" applyAlignment="1">
      <alignment horizontal="center" wrapText="1"/>
    </xf>
    <xf numFmtId="167" fontId="4" fillId="7" borderId="23" xfId="20" applyNumberFormat="1" applyFont="1" applyFill="1" applyBorder="1" applyAlignment="1" applyProtection="1">
      <alignment horizontal="center" wrapText="1"/>
      <protection/>
    </xf>
    <xf numFmtId="167" fontId="4" fillId="7" borderId="24" xfId="20" applyNumberFormat="1" applyFont="1" applyFill="1" applyBorder="1" applyAlignment="1" applyProtection="1">
      <alignment horizontal="center" wrapText="1"/>
      <protection/>
    </xf>
    <xf numFmtId="167" fontId="4" fillId="7" borderId="23" xfId="20" applyNumberFormat="1" applyFont="1" applyFill="1" applyBorder="1" applyAlignment="1" applyProtection="1">
      <alignment horizontal="right" wrapText="1"/>
      <protection/>
    </xf>
    <xf numFmtId="167" fontId="4" fillId="7" borderId="24" xfId="20" applyNumberFormat="1" applyFont="1" applyFill="1" applyBorder="1" applyAlignment="1" applyProtection="1">
      <alignment horizontal="right" wrapText="1"/>
      <protection/>
    </xf>
    <xf numFmtId="167" fontId="4" fillId="7" borderId="26" xfId="20" applyNumberFormat="1" applyFont="1" applyFill="1" applyBorder="1" applyAlignment="1" applyProtection="1">
      <alignment horizontal="right" wrapText="1"/>
      <protection/>
    </xf>
    <xf numFmtId="167" fontId="4" fillId="7" borderId="27" xfId="20" applyNumberFormat="1" applyFont="1" applyFill="1" applyBorder="1" applyAlignment="1" applyProtection="1">
      <alignment horizontal="right" wrapText="1"/>
      <protection/>
    </xf>
    <xf numFmtId="1" fontId="4" fillId="7" borderId="23" xfId="20" applyNumberFormat="1" applyFont="1" applyFill="1" applyBorder="1" applyAlignment="1" applyProtection="1">
      <alignment horizontal="right" wrapText="1"/>
      <protection/>
    </xf>
    <xf numFmtId="1" fontId="4" fillId="7" borderId="24" xfId="20" applyNumberFormat="1" applyFont="1" applyFill="1" applyBorder="1" applyAlignment="1" applyProtection="1">
      <alignment horizontal="right" wrapText="1"/>
      <protection/>
    </xf>
    <xf numFmtId="167" fontId="4" fillId="7" borderId="26" xfId="0" applyNumberFormat="1" applyFont="1" applyFill="1" applyBorder="1" applyAlignment="1">
      <alignment horizontal="center" wrapText="1"/>
    </xf>
    <xf numFmtId="0" fontId="4" fillId="9" borderId="23" xfId="0" applyFont="1" applyFill="1" applyBorder="1" applyAlignment="1">
      <alignment horizontal="left" wrapText="1"/>
    </xf>
    <xf numFmtId="1" fontId="4" fillId="9" borderId="23" xfId="20" applyNumberFormat="1" applyFont="1" applyFill="1" applyBorder="1" applyAlignment="1" applyProtection="1">
      <alignment horizontal="right" wrapText="1"/>
      <protection/>
    </xf>
    <xf numFmtId="1" fontId="4" fillId="9" borderId="24" xfId="20" applyNumberFormat="1" applyFont="1" applyFill="1" applyBorder="1" applyAlignment="1" applyProtection="1">
      <alignment horizontal="right" wrapText="1"/>
      <protection/>
    </xf>
    <xf numFmtId="167" fontId="4" fillId="9" borderId="23" xfId="20" applyNumberFormat="1" applyFont="1" applyFill="1" applyBorder="1" applyAlignment="1" applyProtection="1">
      <alignment horizontal="right" wrapText="1"/>
      <protection/>
    </xf>
    <xf numFmtId="167" fontId="4" fillId="9" borderId="24" xfId="20" applyNumberFormat="1" applyFont="1" applyFill="1" applyBorder="1" applyAlignment="1" applyProtection="1">
      <alignment horizontal="right" wrapText="1"/>
      <protection/>
    </xf>
    <xf numFmtId="0" fontId="4" fillId="7" borderId="9" xfId="0" applyFont="1" applyFill="1" applyBorder="1"/>
    <xf numFmtId="49" fontId="4" fillId="7" borderId="29" xfId="0" applyNumberFormat="1" applyFont="1" applyFill="1" applyBorder="1" applyAlignment="1">
      <alignment wrapText="1"/>
    </xf>
    <xf numFmtId="164" fontId="4" fillId="7" borderId="30" xfId="0" applyNumberFormat="1" applyFont="1" applyFill="1" applyBorder="1"/>
    <xf numFmtId="167" fontId="4" fillId="7" borderId="9" xfId="20" applyNumberFormat="1" applyFont="1" applyFill="1" applyBorder="1" applyProtection="1">
      <alignment/>
      <protection/>
    </xf>
    <xf numFmtId="167" fontId="4" fillId="7" borderId="10" xfId="20" applyNumberFormat="1" applyFont="1" applyFill="1" applyBorder="1" applyProtection="1">
      <alignment/>
      <protection/>
    </xf>
    <xf numFmtId="164" fontId="4" fillId="7" borderId="11" xfId="0" applyNumberFormat="1" applyFont="1" applyFill="1" applyBorder="1"/>
    <xf numFmtId="164" fontId="4" fillId="7" borderId="9" xfId="0" applyNumberFormat="1" applyFont="1" applyFill="1" applyBorder="1"/>
    <xf numFmtId="164" fontId="4" fillId="7" borderId="10" xfId="0" applyNumberFormat="1" applyFont="1" applyFill="1" applyBorder="1"/>
    <xf numFmtId="4" fontId="4" fillId="7" borderId="10" xfId="0" applyNumberFormat="1" applyFont="1" applyFill="1" applyBorder="1"/>
    <xf numFmtId="164" fontId="4" fillId="7" borderId="31" xfId="0" applyNumberFormat="1" applyFont="1" applyFill="1" applyBorder="1"/>
    <xf numFmtId="0" fontId="4" fillId="0" borderId="0" xfId="0" applyFont="1"/>
    <xf numFmtId="0" fontId="9" fillId="9" borderId="12" xfId="0" applyFont="1" applyFill="1" applyBorder="1"/>
    <xf numFmtId="49" fontId="9" fillId="9" borderId="13" xfId="0" applyNumberFormat="1" applyFont="1" applyFill="1" applyBorder="1"/>
    <xf numFmtId="164" fontId="9" fillId="9" borderId="32" xfId="0" applyNumberFormat="1" applyFont="1" applyFill="1" applyBorder="1"/>
    <xf numFmtId="2" fontId="9" fillId="9" borderId="12" xfId="0" applyNumberFormat="1" applyFont="1" applyFill="1" applyBorder="1"/>
    <xf numFmtId="2" fontId="9" fillId="9" borderId="13" xfId="0" applyNumberFormat="1" applyFont="1" applyFill="1" applyBorder="1"/>
    <xf numFmtId="164" fontId="4" fillId="7" borderId="26" xfId="0" applyNumberFormat="1" applyFont="1" applyFill="1" applyBorder="1" applyAlignment="1">
      <alignment horizontal="center" wrapText="1"/>
    </xf>
    <xf numFmtId="164" fontId="4" fillId="7" borderId="33" xfId="0" applyNumberFormat="1" applyFont="1" applyFill="1" applyBorder="1"/>
    <xf numFmtId="49" fontId="9" fillId="9" borderId="5" xfId="0" applyNumberFormat="1" applyFont="1" applyFill="1" applyBorder="1"/>
    <xf numFmtId="164" fontId="9" fillId="9" borderId="34" xfId="0" applyNumberFormat="1" applyFont="1" applyFill="1" applyBorder="1"/>
    <xf numFmtId="2" fontId="9" fillId="9" borderId="4" xfId="0" applyNumberFormat="1" applyFont="1" applyFill="1" applyBorder="1"/>
    <xf numFmtId="2" fontId="9" fillId="9" borderId="5" xfId="0" applyNumberFormat="1" applyFont="1" applyFill="1" applyBorder="1"/>
    <xf numFmtId="49" fontId="9" fillId="9" borderId="35" xfId="0" applyNumberFormat="1" applyFont="1" applyFill="1" applyBorder="1"/>
    <xf numFmtId="164" fontId="9" fillId="9" borderId="36" xfId="0" applyNumberFormat="1" applyFont="1" applyFill="1" applyBorder="1"/>
    <xf numFmtId="2" fontId="9" fillId="9" borderId="37" xfId="0" applyNumberFormat="1" applyFont="1" applyFill="1" applyBorder="1"/>
    <xf numFmtId="2" fontId="9" fillId="9" borderId="35" xfId="0" applyNumberFormat="1" applyFont="1" applyFill="1" applyBorder="1"/>
    <xf numFmtId="0" fontId="4" fillId="7" borderId="23" xfId="0" applyFont="1" applyFill="1" applyBorder="1"/>
    <xf numFmtId="49" fontId="4" fillId="7" borderId="24" xfId="0" applyNumberFormat="1" applyFont="1" applyFill="1" applyBorder="1"/>
    <xf numFmtId="49" fontId="4" fillId="7" borderId="25" xfId="0" applyNumberFormat="1" applyFont="1" applyFill="1" applyBorder="1"/>
    <xf numFmtId="2" fontId="4" fillId="7" borderId="23" xfId="0" applyNumberFormat="1" applyFont="1" applyFill="1" applyBorder="1"/>
    <xf numFmtId="2" fontId="4" fillId="7" borderId="24" xfId="0" applyNumberFormat="1" applyFont="1" applyFill="1" applyBorder="1"/>
    <xf numFmtId="164" fontId="4" fillId="7" borderId="38" xfId="0" applyNumberFormat="1" applyFont="1" applyFill="1" applyBorder="1" applyAlignment="1">
      <alignment horizontal="center" wrapText="1"/>
    </xf>
    <xf numFmtId="164" fontId="4" fillId="7" borderId="39" xfId="0" applyNumberFormat="1" applyFont="1" applyFill="1" applyBorder="1"/>
    <xf numFmtId="49" fontId="4" fillId="0" borderId="40" xfId="0" applyNumberFormat="1" applyFont="1" applyBorder="1"/>
    <xf numFmtId="49" fontId="4" fillId="0" borderId="41" xfId="0" applyNumberFormat="1" applyFont="1" applyBorder="1"/>
    <xf numFmtId="2" fontId="4" fillId="0" borderId="41" xfId="0" applyNumberFormat="1" applyFont="1" applyBorder="1"/>
    <xf numFmtId="164" fontId="9" fillId="0" borderId="42" xfId="0" applyNumberFormat="1" applyFont="1" applyBorder="1"/>
    <xf numFmtId="0" fontId="4" fillId="7" borderId="43" xfId="0" applyFont="1" applyFill="1" applyBorder="1"/>
    <xf numFmtId="49" fontId="4" fillId="7" borderId="44" xfId="0" applyNumberFormat="1" applyFont="1" applyFill="1" applyBorder="1"/>
    <xf numFmtId="164" fontId="4" fillId="7" borderId="45" xfId="0" applyNumberFormat="1" applyFont="1" applyFill="1" applyBorder="1"/>
    <xf numFmtId="2" fontId="4" fillId="7" borderId="43" xfId="0" applyNumberFormat="1" applyFont="1" applyFill="1" applyBorder="1"/>
    <xf numFmtId="2" fontId="4" fillId="7" borderId="44" xfId="0" applyNumberFormat="1" applyFont="1" applyFill="1" applyBorder="1"/>
    <xf numFmtId="164" fontId="4" fillId="7" borderId="46" xfId="0" applyNumberFormat="1" applyFont="1" applyFill="1" applyBorder="1" applyAlignment="1">
      <alignment horizontal="center" wrapText="1"/>
    </xf>
    <xf numFmtId="0" fontId="9" fillId="9" borderId="4" xfId="0" applyFont="1" applyFill="1" applyBorder="1"/>
    <xf numFmtId="0" fontId="9" fillId="9" borderId="37" xfId="0" applyFont="1" applyFill="1" applyBorder="1"/>
    <xf numFmtId="0" fontId="9" fillId="9" borderId="5" xfId="0" applyFont="1" applyFill="1" applyBorder="1"/>
    <xf numFmtId="164" fontId="4" fillId="7" borderId="47" xfId="0" applyNumberFormat="1" applyFont="1" applyFill="1" applyBorder="1" applyAlignment="1">
      <alignment horizontal="center" wrapText="1"/>
    </xf>
    <xf numFmtId="164" fontId="4" fillId="7" borderId="48" xfId="0" applyNumberFormat="1" applyFont="1" applyFill="1" applyBorder="1"/>
    <xf numFmtId="164" fontId="9" fillId="7" borderId="33" xfId="0" applyNumberFormat="1" applyFont="1" applyFill="1" applyBorder="1"/>
    <xf numFmtId="49" fontId="4" fillId="7" borderId="10" xfId="0" applyNumberFormat="1" applyFont="1" applyFill="1" applyBorder="1"/>
    <xf numFmtId="2" fontId="4" fillId="7" borderId="9" xfId="0" applyNumberFormat="1" applyFont="1" applyFill="1" applyBorder="1"/>
    <xf numFmtId="2" fontId="4" fillId="7" borderId="10" xfId="0" applyNumberFormat="1" applyFont="1" applyFill="1" applyBorder="1"/>
    <xf numFmtId="164" fontId="4" fillId="7" borderId="11" xfId="0" applyNumberFormat="1" applyFont="1" applyFill="1" applyBorder="1" applyAlignment="1">
      <alignment horizontal="center" wrapText="1"/>
    </xf>
    <xf numFmtId="164" fontId="9" fillId="7" borderId="31" xfId="0" applyNumberFormat="1" applyFont="1" applyFill="1" applyBorder="1"/>
    <xf numFmtId="164" fontId="4" fillId="7" borderId="10" xfId="0" applyNumberFormat="1" applyFont="1" applyFill="1" applyBorder="1" applyAlignment="1">
      <alignment horizontal="center" wrapText="1"/>
    </xf>
    <xf numFmtId="49" fontId="4" fillId="0" borderId="7" xfId="0" applyNumberFormat="1" applyFont="1" applyBorder="1"/>
    <xf numFmtId="49" fontId="4" fillId="0" borderId="49" xfId="0" applyNumberFormat="1" applyFont="1" applyBorder="1"/>
    <xf numFmtId="164" fontId="9" fillId="0" borderId="50" xfId="0" applyNumberFormat="1" applyFont="1" applyBorder="1"/>
    <xf numFmtId="164" fontId="4" fillId="8" borderId="31" xfId="0" applyNumberFormat="1" applyFont="1" applyFill="1" applyBorder="1" applyAlignment="1">
      <alignment horizontal="center" wrapText="1"/>
    </xf>
    <xf numFmtId="0" fontId="9" fillId="9" borderId="0" xfId="0" applyFont="1" applyFill="1"/>
    <xf numFmtId="49" fontId="12" fillId="0" borderId="0" xfId="0" applyNumberFormat="1" applyFont="1" applyAlignment="1">
      <alignment wrapText="1"/>
    </xf>
    <xf numFmtId="0" fontId="9" fillId="0" borderId="51" xfId="0" applyFont="1" applyBorder="1"/>
    <xf numFmtId="0" fontId="9" fillId="0" borderId="52" xfId="0" applyFont="1" applyBorder="1"/>
    <xf numFmtId="0" fontId="9" fillId="0" borderId="53" xfId="0" applyFont="1" applyBorder="1"/>
    <xf numFmtId="0" fontId="9" fillId="0" borderId="7" xfId="0" applyFont="1" applyBorder="1"/>
    <xf numFmtId="0" fontId="9" fillId="0" borderId="49" xfId="0" applyFont="1" applyBorder="1"/>
    <xf numFmtId="0" fontId="9" fillId="0" borderId="50" xfId="0" applyFont="1" applyBorder="1"/>
    <xf numFmtId="164" fontId="0" fillId="0" borderId="0" xfId="0" applyNumberFormat="1"/>
    <xf numFmtId="0" fontId="8" fillId="7" borderId="23" xfId="0" applyFont="1" applyFill="1" applyBorder="1" applyAlignment="1">
      <alignment horizontal="center" wrapText="1"/>
    </xf>
    <xf numFmtId="0" fontId="8" fillId="7" borderId="24" xfId="0" applyFont="1" applyFill="1" applyBorder="1" applyAlignment="1">
      <alignment horizontal="center" wrapText="1"/>
    </xf>
    <xf numFmtId="164" fontId="8" fillId="7" borderId="24" xfId="0" applyNumberFormat="1" applyFont="1" applyFill="1" applyBorder="1" applyAlignment="1">
      <alignment horizontal="center" wrapText="1"/>
    </xf>
    <xf numFmtId="0" fontId="8" fillId="7" borderId="37" xfId="0" applyFont="1" applyFill="1" applyBorder="1" applyAlignment="1">
      <alignment vertical="center" wrapText="1"/>
    </xf>
    <xf numFmtId="0" fontId="8" fillId="7" borderId="35" xfId="0" applyFont="1" applyFill="1" applyBorder="1" applyAlignment="1">
      <alignment vertical="center" wrapText="1"/>
    </xf>
    <xf numFmtId="164" fontId="8" fillId="7" borderId="35" xfId="0" applyNumberFormat="1" applyFont="1" applyFill="1" applyBorder="1" applyAlignment="1">
      <alignment vertical="center" wrapText="1"/>
    </xf>
    <xf numFmtId="164" fontId="0" fillId="7" borderId="35" xfId="0" applyNumberFormat="1" applyFill="1" applyBorder="1" applyAlignment="1">
      <alignment wrapText="1"/>
    </xf>
    <xf numFmtId="164" fontId="0" fillId="7" borderId="38" xfId="0" applyNumberFormat="1" applyFill="1" applyBorder="1" applyAlignment="1">
      <alignment wrapText="1"/>
    </xf>
    <xf numFmtId="0" fontId="0" fillId="7" borderId="54" xfId="0" applyFill="1" applyBorder="1" applyAlignment="1">
      <alignment horizontal="center" vertical="center" wrapText="1"/>
    </xf>
    <xf numFmtId="0" fontId="0" fillId="7" borderId="19" xfId="0" applyFill="1" applyBorder="1" applyAlignment="1">
      <alignment horizontal="left" vertical="center" wrapText="1" indent="3"/>
    </xf>
    <xf numFmtId="168" fontId="8" fillId="9" borderId="20" xfId="21" applyNumberFormat="1" applyFont="1" applyFill="1" applyBorder="1" applyAlignment="1" applyProtection="1">
      <alignment horizontal="center" vertical="center" wrapText="1"/>
      <protection/>
    </xf>
    <xf numFmtId="164" fontId="0" fillId="7" borderId="20" xfId="0" applyNumberFormat="1" applyFill="1" applyBorder="1" applyAlignment="1">
      <alignment vertical="center" wrapText="1"/>
    </xf>
    <xf numFmtId="164" fontId="9" fillId="7" borderId="20" xfId="0" applyNumberFormat="1" applyFont="1" applyFill="1" applyBorder="1" applyAlignment="1">
      <alignment wrapText="1"/>
    </xf>
    <xf numFmtId="164" fontId="9" fillId="7" borderId="21" xfId="0" applyNumberFormat="1" applyFont="1" applyFill="1" applyBorder="1" applyAlignment="1">
      <alignment wrapText="1"/>
    </xf>
    <xf numFmtId="0" fontId="0" fillId="7" borderId="55" xfId="0" applyFill="1" applyBorder="1" applyAlignment="1">
      <alignment horizontal="center" vertical="center" wrapText="1"/>
    </xf>
    <xf numFmtId="0" fontId="0" fillId="7" borderId="4" xfId="0" applyFill="1" applyBorder="1" applyAlignment="1">
      <alignment horizontal="left" vertical="center" wrapText="1" indent="3"/>
    </xf>
    <xf numFmtId="0" fontId="0" fillId="7" borderId="5" xfId="0" applyFill="1" applyBorder="1" applyAlignment="1">
      <alignment vertical="center" wrapText="1"/>
    </xf>
    <xf numFmtId="168" fontId="8" fillId="9" borderId="5" xfId="21" applyNumberFormat="1" applyFont="1" applyFill="1" applyBorder="1" applyAlignment="1" applyProtection="1">
      <alignment horizontal="center" vertical="center" wrapText="1"/>
      <protection/>
    </xf>
    <xf numFmtId="164" fontId="0" fillId="7" borderId="5" xfId="0" applyNumberFormat="1" applyFill="1" applyBorder="1" applyAlignment="1">
      <alignment vertical="center" wrapText="1"/>
    </xf>
    <xf numFmtId="164" fontId="8" fillId="9" borderId="5" xfId="0" applyNumberFormat="1" applyFont="1" applyFill="1" applyBorder="1" applyAlignment="1">
      <alignment horizontal="center" vertical="center" wrapText="1"/>
    </xf>
    <xf numFmtId="0" fontId="0" fillId="7" borderId="20" xfId="0" applyFill="1" applyBorder="1" applyAlignment="1">
      <alignment vertical="center" wrapText="1"/>
    </xf>
    <xf numFmtId="164" fontId="8" fillId="7" borderId="9" xfId="0" applyNumberFormat="1" applyFont="1" applyFill="1" applyBorder="1" applyAlignment="1">
      <alignment wrapText="1"/>
    </xf>
    <xf numFmtId="164" fontId="8" fillId="7" borderId="11" xfId="0" applyNumberFormat="1" applyFont="1" applyFill="1" applyBorder="1" applyAlignment="1">
      <alignment wrapText="1"/>
    </xf>
    <xf numFmtId="168" fontId="0" fillId="0" borderId="0" xfId="0" applyNumberFormat="1" applyAlignment="1">
      <alignment wrapText="1"/>
    </xf>
    <xf numFmtId="164" fontId="8" fillId="8" borderId="10" xfId="0" applyNumberFormat="1" applyFont="1" applyFill="1" applyBorder="1" applyAlignment="1">
      <alignment horizontal="center" wrapText="1"/>
    </xf>
    <xf numFmtId="0" fontId="13" fillId="0" borderId="0" xfId="0" applyFont="1" applyAlignment="1">
      <alignment wrapText="1"/>
    </xf>
    <xf numFmtId="0" fontId="5" fillId="0" borderId="0" xfId="0" applyFont="1" applyAlignment="1">
      <alignment wrapText="1"/>
    </xf>
    <xf numFmtId="164" fontId="9" fillId="0" borderId="0" xfId="0" applyNumberFormat="1" applyFont="1" applyAlignment="1">
      <alignment wrapText="1"/>
    </xf>
    <xf numFmtId="164" fontId="9" fillId="0" borderId="0" xfId="0" applyNumberFormat="1" applyFont="1"/>
    <xf numFmtId="164" fontId="4" fillId="7" borderId="24" xfId="0" applyNumberFormat="1" applyFont="1" applyFill="1" applyBorder="1" applyAlignment="1">
      <alignment horizontal="center" wrapText="1"/>
    </xf>
    <xf numFmtId="0" fontId="4" fillId="7" borderId="37" xfId="0" applyFont="1" applyFill="1" applyBorder="1" applyAlignment="1">
      <alignment vertical="center" wrapText="1"/>
    </xf>
    <xf numFmtId="0" fontId="4" fillId="7" borderId="35" xfId="0" applyFont="1" applyFill="1" applyBorder="1" applyAlignment="1">
      <alignment vertical="center" wrapText="1"/>
    </xf>
    <xf numFmtId="164" fontId="4" fillId="7" borderId="35" xfId="0" applyNumberFormat="1" applyFont="1" applyFill="1" applyBorder="1" applyAlignment="1">
      <alignment vertical="center" wrapText="1"/>
    </xf>
    <xf numFmtId="164" fontId="4" fillId="7" borderId="35" xfId="0" applyNumberFormat="1" applyFont="1" applyFill="1" applyBorder="1" applyAlignment="1">
      <alignment horizontal="center" wrapText="1"/>
    </xf>
    <xf numFmtId="0" fontId="4" fillId="7" borderId="35" xfId="0" applyFont="1" applyFill="1" applyBorder="1" applyAlignment="1">
      <alignment horizontal="center" wrapText="1"/>
    </xf>
    <xf numFmtId="164" fontId="9" fillId="7" borderId="35" xfId="0" applyNumberFormat="1" applyFont="1" applyFill="1" applyBorder="1" applyAlignment="1">
      <alignment horizontal="center" wrapText="1"/>
    </xf>
    <xf numFmtId="164" fontId="9" fillId="7" borderId="35" xfId="0" applyNumberFormat="1" applyFont="1" applyFill="1" applyBorder="1" applyAlignment="1">
      <alignment wrapText="1"/>
    </xf>
    <xf numFmtId="164" fontId="9" fillId="7" borderId="38" xfId="0" applyNumberFormat="1" applyFont="1" applyFill="1" applyBorder="1" applyAlignment="1">
      <alignment wrapText="1"/>
    </xf>
    <xf numFmtId="0" fontId="4" fillId="7" borderId="23" xfId="0" applyFont="1" applyFill="1" applyBorder="1" applyAlignment="1">
      <alignment vertical="center" wrapText="1"/>
    </xf>
    <xf numFmtId="0" fontId="4" fillId="7" borderId="24" xfId="0" applyFont="1" applyFill="1" applyBorder="1" applyAlignment="1">
      <alignment vertical="center" wrapText="1"/>
    </xf>
    <xf numFmtId="164" fontId="4" fillId="7" borderId="24" xfId="0" applyNumberFormat="1" applyFont="1" applyFill="1" applyBorder="1" applyAlignment="1">
      <alignment vertical="center" wrapText="1"/>
    </xf>
    <xf numFmtId="164" fontId="4" fillId="7" borderId="24" xfId="0" applyNumberFormat="1" applyFont="1" applyFill="1" applyBorder="1" applyAlignment="1">
      <alignment wrapText="1"/>
    </xf>
    <xf numFmtId="164" fontId="4" fillId="7" borderId="26" xfId="0" applyNumberFormat="1" applyFont="1" applyFill="1" applyBorder="1" applyAlignment="1">
      <alignment wrapText="1"/>
    </xf>
    <xf numFmtId="0" fontId="9" fillId="7" borderId="54" xfId="0" applyFont="1" applyFill="1" applyBorder="1" applyAlignment="1">
      <alignment horizontal="center" vertical="center" wrapText="1"/>
    </xf>
    <xf numFmtId="0" fontId="9" fillId="7" borderId="19" xfId="0" applyFont="1" applyFill="1" applyBorder="1" applyAlignment="1">
      <alignment horizontal="left" vertical="center" wrapText="1" indent="3"/>
    </xf>
    <xf numFmtId="0" fontId="9" fillId="7" borderId="10" xfId="0" applyFont="1" applyFill="1" applyBorder="1" applyAlignment="1">
      <alignment vertical="center" wrapText="1"/>
    </xf>
    <xf numFmtId="168" fontId="4" fillId="9" borderId="20" xfId="21" applyNumberFormat="1" applyFont="1" applyFill="1" applyBorder="1" applyAlignment="1" applyProtection="1">
      <alignment horizontal="center" vertical="center" wrapText="1"/>
      <protection/>
    </xf>
    <xf numFmtId="0" fontId="9" fillId="7" borderId="56" xfId="0" applyFont="1" applyFill="1" applyBorder="1" applyAlignment="1">
      <alignment vertical="center" wrapText="1"/>
    </xf>
    <xf numFmtId="0" fontId="9" fillId="7" borderId="20" xfId="0" applyFont="1" applyFill="1" applyBorder="1" applyAlignment="1">
      <alignment vertical="center" wrapText="1"/>
    </xf>
    <xf numFmtId="164" fontId="9" fillId="7" borderId="20" xfId="0" applyNumberFormat="1" applyFont="1" applyFill="1" applyBorder="1" applyAlignment="1">
      <alignment vertical="center" wrapText="1"/>
    </xf>
    <xf numFmtId="0" fontId="9" fillId="7" borderId="55" xfId="0" applyFont="1" applyFill="1" applyBorder="1" applyAlignment="1">
      <alignment horizontal="center" vertical="center" wrapText="1"/>
    </xf>
    <xf numFmtId="0" fontId="9" fillId="7" borderId="4" xfId="0" applyFont="1" applyFill="1" applyBorder="1" applyAlignment="1">
      <alignment horizontal="left" vertical="center" wrapText="1" indent="3"/>
    </xf>
    <xf numFmtId="0" fontId="9" fillId="7" borderId="5" xfId="0" applyFont="1" applyFill="1" applyBorder="1" applyAlignment="1">
      <alignment vertical="center" wrapText="1"/>
    </xf>
    <xf numFmtId="168" fontId="4" fillId="9" borderId="5" xfId="21" applyNumberFormat="1" applyFont="1" applyFill="1" applyBorder="1" applyAlignment="1" applyProtection="1">
      <alignment horizontal="center" vertical="center" wrapText="1"/>
      <protection/>
    </xf>
    <xf numFmtId="0" fontId="9" fillId="7" borderId="57" xfId="0" applyFont="1" applyFill="1" applyBorder="1" applyAlignment="1">
      <alignment vertical="center" wrapText="1"/>
    </xf>
    <xf numFmtId="164" fontId="9" fillId="7" borderId="5" xfId="0" applyNumberFormat="1" applyFont="1" applyFill="1" applyBorder="1" applyAlignment="1">
      <alignment vertical="center" wrapText="1"/>
    </xf>
    <xf numFmtId="164" fontId="9" fillId="7" borderId="5" xfId="0" applyNumberFormat="1" applyFont="1" applyFill="1" applyBorder="1" applyAlignment="1">
      <alignment wrapText="1"/>
    </xf>
    <xf numFmtId="164" fontId="9" fillId="7" borderId="6" xfId="0" applyNumberFormat="1" applyFont="1" applyFill="1" applyBorder="1" applyAlignment="1">
      <alignment wrapText="1"/>
    </xf>
    <xf numFmtId="168" fontId="4" fillId="7" borderId="5" xfId="21" applyNumberFormat="1" applyFont="1" applyFill="1" applyBorder="1" applyAlignment="1" applyProtection="1">
      <alignment horizontal="center" vertical="center" wrapText="1"/>
      <protection/>
    </xf>
    <xf numFmtId="0" fontId="9" fillId="7" borderId="17" xfId="0" applyFont="1" applyFill="1" applyBorder="1" applyAlignment="1">
      <alignment vertical="center" wrapText="1"/>
    </xf>
    <xf numFmtId="164" fontId="4" fillId="9" borderId="5" xfId="0" applyNumberFormat="1" applyFont="1" applyFill="1" applyBorder="1" applyAlignment="1">
      <alignment horizontal="center" vertical="center" wrapText="1"/>
    </xf>
    <xf numFmtId="0" fontId="9" fillId="7" borderId="58" xfId="0" applyFont="1" applyFill="1" applyBorder="1" applyAlignment="1">
      <alignment horizontal="center" vertical="center" wrapText="1"/>
    </xf>
    <xf numFmtId="0" fontId="9" fillId="7" borderId="15" xfId="0" applyFont="1" applyFill="1" applyBorder="1" applyAlignment="1">
      <alignment horizontal="left" vertical="center" wrapText="1" indent="3"/>
    </xf>
    <xf numFmtId="164" fontId="4" fillId="9" borderId="17" xfId="0" applyNumberFormat="1" applyFont="1" applyFill="1" applyBorder="1" applyAlignment="1">
      <alignment horizontal="center" vertical="center" wrapText="1"/>
    </xf>
    <xf numFmtId="164" fontId="9" fillId="7" borderId="17" xfId="0" applyNumberFormat="1" applyFont="1" applyFill="1" applyBorder="1" applyAlignment="1">
      <alignment vertical="center" wrapText="1"/>
    </xf>
    <xf numFmtId="164" fontId="9" fillId="7" borderId="18" xfId="0" applyNumberFormat="1" applyFont="1" applyFill="1" applyBorder="1" applyAlignment="1">
      <alignment wrapText="1"/>
    </xf>
    <xf numFmtId="0" fontId="9" fillId="7" borderId="59" xfId="0" applyFont="1" applyFill="1" applyBorder="1" applyAlignment="1">
      <alignment horizontal="center" vertical="center" wrapText="1"/>
    </xf>
    <xf numFmtId="164" fontId="4" fillId="9" borderId="20" xfId="0" applyNumberFormat="1" applyFont="1" applyFill="1" applyBorder="1" applyAlignment="1">
      <alignment horizontal="center" vertical="center" wrapText="1"/>
    </xf>
    <xf numFmtId="0" fontId="4" fillId="7" borderId="20" xfId="0" applyFont="1" applyFill="1" applyBorder="1" applyAlignment="1">
      <alignment vertical="center" wrapText="1"/>
    </xf>
    <xf numFmtId="0" fontId="4" fillId="7" borderId="5" xfId="0" applyFont="1" applyFill="1" applyBorder="1" applyAlignment="1">
      <alignment vertical="center" wrapText="1"/>
    </xf>
    <xf numFmtId="0" fontId="4" fillId="7" borderId="17" xfId="0" applyFont="1" applyFill="1" applyBorder="1" applyAlignment="1">
      <alignment vertical="center" wrapText="1"/>
    </xf>
    <xf numFmtId="0" fontId="4" fillId="7" borderId="9" xfId="0" applyFont="1" applyFill="1" applyBorder="1" applyAlignment="1">
      <alignment vertical="center" wrapText="1"/>
    </xf>
    <xf numFmtId="0" fontId="4" fillId="7" borderId="10" xfId="0" applyFont="1" applyFill="1" applyBorder="1" applyAlignment="1">
      <alignment vertical="center" wrapText="1"/>
    </xf>
    <xf numFmtId="164" fontId="4" fillId="7" borderId="10" xfId="0" applyNumberFormat="1" applyFont="1" applyFill="1" applyBorder="1" applyAlignment="1">
      <alignment vertical="center" wrapText="1"/>
    </xf>
    <xf numFmtId="0" fontId="4" fillId="7" borderId="10" xfId="0" applyFont="1" applyFill="1" applyBorder="1" applyAlignment="1">
      <alignment horizontal="center" wrapText="1"/>
    </xf>
    <xf numFmtId="164" fontId="9" fillId="7" borderId="24" xfId="0" applyNumberFormat="1" applyFont="1" applyFill="1" applyBorder="1" applyAlignment="1">
      <alignment vertical="center" wrapText="1"/>
    </xf>
    <xf numFmtId="0" fontId="4" fillId="7" borderId="4" xfId="0" applyFont="1" applyFill="1" applyBorder="1" applyAlignment="1">
      <alignment horizontal="left" wrapText="1"/>
    </xf>
    <xf numFmtId="168" fontId="4" fillId="7" borderId="6" xfId="0" applyNumberFormat="1" applyFont="1" applyFill="1" applyBorder="1" applyAlignment="1">
      <alignment horizontal="left" wrapText="1"/>
    </xf>
    <xf numFmtId="164" fontId="4" fillId="7" borderId="6" xfId="0" applyNumberFormat="1" applyFont="1" applyFill="1" applyBorder="1" applyAlignment="1">
      <alignment horizontal="left" wrapText="1"/>
    </xf>
    <xf numFmtId="0" fontId="4" fillId="7" borderId="15" xfId="0" applyFont="1" applyFill="1" applyBorder="1" applyAlignment="1">
      <alignment horizontal="left" wrapText="1"/>
    </xf>
    <xf numFmtId="0" fontId="4" fillId="0" borderId="0" xfId="0" applyFont="1" applyAlignment="1">
      <alignment horizontal="left" wrapText="1"/>
    </xf>
    <xf numFmtId="168" fontId="9" fillId="0" borderId="0" xfId="0" applyNumberFormat="1" applyFont="1" applyAlignment="1">
      <alignment wrapText="1"/>
    </xf>
    <xf numFmtId="0" fontId="14" fillId="0" borderId="0" xfId="0" applyFont="1" applyAlignment="1">
      <alignment horizontal="right" wrapText="1"/>
    </xf>
    <xf numFmtId="0" fontId="15" fillId="0" borderId="0" xfId="0" applyFont="1"/>
    <xf numFmtId="0" fontId="4" fillId="7" borderId="40" xfId="0" applyFont="1" applyFill="1" applyBorder="1" applyAlignment="1">
      <alignment wrapText="1"/>
    </xf>
    <xf numFmtId="164" fontId="0" fillId="9" borderId="20" xfId="0" applyNumberFormat="1" applyFill="1" applyBorder="1" applyAlignment="1" applyProtection="1">
      <alignment vertical="center" wrapText="1"/>
      <protection locked="0"/>
    </xf>
    <xf numFmtId="164" fontId="0" fillId="7" borderId="20" xfId="0" applyNumberFormat="1" applyFill="1" applyBorder="1" applyAlignment="1">
      <alignment wrapText="1"/>
    </xf>
    <xf numFmtId="164" fontId="0" fillId="7" borderId="10" xfId="0" applyNumberFormat="1" applyFill="1" applyBorder="1" applyAlignment="1">
      <alignment wrapText="1"/>
    </xf>
    <xf numFmtId="164" fontId="8" fillId="8" borderId="10" xfId="0" applyNumberFormat="1" applyFont="1" applyFill="1" applyBorder="1" applyAlignment="1">
      <alignment wrapText="1"/>
    </xf>
    <xf numFmtId="164" fontId="0" fillId="7" borderId="11" xfId="0" applyNumberFormat="1" applyFill="1" applyBorder="1" applyAlignment="1">
      <alignment wrapText="1"/>
    </xf>
    <xf numFmtId="0" fontId="9" fillId="9" borderId="0" xfId="0" applyFont="1" applyFill="1" applyAlignment="1">
      <alignment wrapText="1"/>
    </xf>
    <xf numFmtId="0" fontId="8" fillId="2" borderId="9" xfId="0" applyFont="1" applyFill="1" applyBorder="1"/>
    <xf numFmtId="0" fontId="8" fillId="2" borderId="10" xfId="0" applyFont="1" applyFill="1" applyBorder="1"/>
    <xf numFmtId="0" fontId="8" fillId="2" borderId="11" xfId="0" applyFont="1" applyFill="1" applyBorder="1"/>
    <xf numFmtId="0" fontId="9" fillId="0" borderId="14" xfId="0" applyFont="1" applyBorder="1" applyAlignment="1">
      <alignment wrapText="1"/>
    </xf>
    <xf numFmtId="0" fontId="8" fillId="0" borderId="4" xfId="0" applyFont="1" applyBorder="1" applyAlignment="1">
      <alignment vertical="center"/>
    </xf>
    <xf numFmtId="0" fontId="0" fillId="0" borderId="5" xfId="0" applyBorder="1" applyAlignment="1">
      <alignment vertical="center"/>
    </xf>
    <xf numFmtId="0" fontId="9" fillId="0" borderId="6" xfId="0" applyFont="1" applyBorder="1" applyAlignment="1">
      <alignment wrapText="1"/>
    </xf>
    <xf numFmtId="0" fontId="10" fillId="0" borderId="0" xfId="0" applyFont="1"/>
    <xf numFmtId="0" fontId="4" fillId="0" borderId="4" xfId="0" applyFont="1" applyBorder="1" applyAlignment="1">
      <alignment vertical="center"/>
    </xf>
    <xf numFmtId="0" fontId="0" fillId="0" borderId="5" xfId="0" applyBorder="1" applyAlignment="1">
      <alignment horizontal="center" vertical="center" wrapText="1"/>
    </xf>
    <xf numFmtId="0" fontId="9" fillId="10" borderId="6" xfId="0" applyFont="1" applyFill="1" applyBorder="1" applyAlignment="1">
      <alignment wrapText="1"/>
    </xf>
    <xf numFmtId="0" fontId="8" fillId="0" borderId="4" xfId="0" applyFont="1" applyBorder="1" applyAlignment="1">
      <alignment vertical="center" wrapText="1"/>
    </xf>
    <xf numFmtId="0" fontId="5" fillId="0" borderId="0" xfId="0" applyFont="1" applyAlignment="1">
      <alignment vertical="center"/>
    </xf>
    <xf numFmtId="0" fontId="16" fillId="0" borderId="0" xfId="0" applyFont="1"/>
    <xf numFmtId="0" fontId="6" fillId="0" borderId="0" xfId="0" applyFont="1" applyFill="1"/>
    <xf numFmtId="49" fontId="4" fillId="7" borderId="10" xfId="0" applyNumberFormat="1" applyFont="1" applyFill="1" applyBorder="1" applyAlignment="1">
      <alignment horizontal="center"/>
    </xf>
    <xf numFmtId="164" fontId="8" fillId="0" borderId="60" xfId="0" applyNumberFormat="1" applyFont="1" applyFill="1" applyBorder="1" applyAlignment="1">
      <alignment wrapText="1"/>
    </xf>
    <xf numFmtId="169" fontId="0" fillId="0" borderId="0" xfId="0" applyNumberFormat="1"/>
    <xf numFmtId="0" fontId="6" fillId="0" borderId="0" xfId="0" applyFont="1" applyAlignment="1">
      <alignment/>
    </xf>
    <xf numFmtId="0" fontId="8" fillId="11" borderId="55" xfId="0" applyFont="1" applyFill="1" applyBorder="1" applyAlignment="1">
      <alignment wrapText="1"/>
    </xf>
    <xf numFmtId="164" fontId="8" fillId="11" borderId="5" xfId="0" applyNumberFormat="1" applyFont="1" applyFill="1" applyBorder="1" applyAlignment="1">
      <alignment wrapText="1"/>
    </xf>
    <xf numFmtId="165" fontId="0" fillId="11" borderId="6" xfId="22" applyFont="1" applyFill="1" applyBorder="1" applyAlignment="1" applyProtection="1">
      <alignment horizontal="center" wrapText="1"/>
      <protection/>
    </xf>
    <xf numFmtId="0" fontId="0" fillId="7" borderId="37" xfId="0" applyFill="1" applyBorder="1" applyAlignment="1">
      <alignment horizontal="left" vertical="center" wrapText="1" indent="3"/>
    </xf>
    <xf numFmtId="0" fontId="0" fillId="7" borderId="35" xfId="0" applyFill="1" applyBorder="1" applyAlignment="1">
      <alignment vertical="center" wrapText="1"/>
    </xf>
    <xf numFmtId="164" fontId="8" fillId="9" borderId="35" xfId="0" applyNumberFormat="1" applyFont="1" applyFill="1" applyBorder="1" applyAlignment="1">
      <alignment horizontal="center" vertical="center" wrapText="1"/>
    </xf>
    <xf numFmtId="164" fontId="0" fillId="7" borderId="35" xfId="0" applyNumberFormat="1" applyFill="1" applyBorder="1" applyAlignment="1">
      <alignment vertical="center" wrapText="1"/>
    </xf>
    <xf numFmtId="164" fontId="9" fillId="7" borderId="60" xfId="0" applyNumberFormat="1" applyFont="1" applyFill="1" applyBorder="1" applyAlignment="1">
      <alignment vertical="center" wrapText="1"/>
    </xf>
    <xf numFmtId="164" fontId="4" fillId="9" borderId="35" xfId="0" applyNumberFormat="1" applyFont="1" applyFill="1" applyBorder="1" applyAlignment="1">
      <alignment horizontal="center" vertical="center" wrapText="1"/>
    </xf>
    <xf numFmtId="0" fontId="9" fillId="7" borderId="24" xfId="0" applyFont="1" applyFill="1" applyBorder="1" applyAlignment="1">
      <alignment vertical="center" wrapText="1"/>
    </xf>
    <xf numFmtId="164" fontId="9" fillId="7" borderId="24" xfId="0" applyNumberFormat="1" applyFont="1" applyFill="1" applyBorder="1" applyAlignment="1">
      <alignment horizontal="center" wrapText="1"/>
    </xf>
    <xf numFmtId="164" fontId="9" fillId="7" borderId="24" xfId="0" applyNumberFormat="1" applyFont="1" applyFill="1" applyBorder="1" applyAlignment="1">
      <alignment wrapText="1"/>
    </xf>
    <xf numFmtId="164" fontId="9" fillId="7" borderId="26" xfId="0" applyNumberFormat="1" applyFont="1" applyFill="1" applyBorder="1" applyAlignment="1">
      <alignment wrapText="1"/>
    </xf>
    <xf numFmtId="164" fontId="9" fillId="7" borderId="5" xfId="0" applyNumberFormat="1" applyFont="1" applyFill="1" applyBorder="1" applyAlignment="1">
      <alignment horizontal="center" wrapText="1"/>
    </xf>
    <xf numFmtId="164" fontId="9" fillId="7" borderId="60" xfId="0" applyNumberFormat="1" applyFont="1" applyFill="1" applyBorder="1" applyAlignment="1">
      <alignment horizontal="center" wrapText="1"/>
    </xf>
    <xf numFmtId="0" fontId="4" fillId="7" borderId="29" xfId="0" applyFont="1" applyFill="1" applyBorder="1" applyAlignment="1">
      <alignment horizontal="left" wrapText="1"/>
    </xf>
    <xf numFmtId="164" fontId="4" fillId="7" borderId="29" xfId="0" applyNumberFormat="1" applyFont="1" applyFill="1" applyBorder="1" applyAlignment="1">
      <alignment horizontal="left" wrapText="1"/>
    </xf>
    <xf numFmtId="164" fontId="9" fillId="7" borderId="10" xfId="0" applyNumberFormat="1" applyFont="1" applyFill="1" applyBorder="1" applyAlignment="1">
      <alignment wrapText="1"/>
    </xf>
    <xf numFmtId="164" fontId="4" fillId="8" borderId="10" xfId="0" applyNumberFormat="1" applyFont="1" applyFill="1" applyBorder="1"/>
    <xf numFmtId="164" fontId="4" fillId="7" borderId="10" xfId="0" applyNumberFormat="1" applyFont="1" applyFill="1" applyBorder="1" applyAlignment="1">
      <alignment wrapText="1"/>
    </xf>
    <xf numFmtId="164" fontId="4" fillId="7" borderId="11" xfId="0" applyNumberFormat="1" applyFont="1" applyFill="1" applyBorder="1" applyAlignment="1">
      <alignment wrapText="1"/>
    </xf>
    <xf numFmtId="0" fontId="0" fillId="0" borderId="0" xfId="0" applyFill="1"/>
    <xf numFmtId="164" fontId="9" fillId="7" borderId="35" xfId="0" applyNumberFormat="1" applyFont="1" applyFill="1" applyBorder="1" applyAlignment="1">
      <alignment vertical="center" wrapText="1"/>
    </xf>
    <xf numFmtId="0" fontId="9" fillId="7" borderId="37" xfId="0" applyFont="1" applyFill="1" applyBorder="1" applyAlignment="1">
      <alignment horizontal="center" vertical="center" wrapText="1"/>
    </xf>
    <xf numFmtId="0" fontId="9" fillId="7" borderId="35" xfId="0" applyFont="1" applyFill="1" applyBorder="1" applyAlignment="1">
      <alignment horizontal="left" vertical="center" wrapText="1" indent="3"/>
    </xf>
    <xf numFmtId="0" fontId="9" fillId="7" borderId="35" xfId="0" applyFont="1" applyFill="1" applyBorder="1" applyAlignment="1">
      <alignment vertical="center" wrapText="1"/>
    </xf>
    <xf numFmtId="164" fontId="9" fillId="7" borderId="44" xfId="0" applyNumberFormat="1" applyFont="1" applyFill="1" applyBorder="1" applyAlignment="1">
      <alignment vertical="center" wrapText="1"/>
    </xf>
    <xf numFmtId="164" fontId="9" fillId="7" borderId="13" xfId="0" applyNumberFormat="1" applyFont="1" applyFill="1" applyBorder="1" applyAlignment="1">
      <alignment horizontal="center" wrapText="1"/>
    </xf>
    <xf numFmtId="164" fontId="9" fillId="7" borderId="44" xfId="0" applyNumberFormat="1" applyFont="1" applyFill="1" applyBorder="1" applyAlignment="1">
      <alignment wrapText="1"/>
    </xf>
    <xf numFmtId="164" fontId="9" fillId="7" borderId="46" xfId="0" applyNumberFormat="1" applyFont="1" applyFill="1" applyBorder="1" applyAlignment="1">
      <alignment wrapText="1"/>
    </xf>
    <xf numFmtId="164" fontId="9" fillId="7" borderId="13" xfId="0" applyNumberFormat="1" applyFont="1" applyFill="1" applyBorder="1" applyAlignment="1">
      <alignment wrapText="1"/>
    </xf>
    <xf numFmtId="0" fontId="9" fillId="7" borderId="61" xfId="0" applyFont="1" applyFill="1" applyBorder="1" applyAlignment="1">
      <alignment horizontal="center" vertical="center" wrapText="1"/>
    </xf>
    <xf numFmtId="0" fontId="9" fillId="7" borderId="37" xfId="0" applyFont="1" applyFill="1" applyBorder="1" applyAlignment="1">
      <alignment horizontal="left" vertical="center" wrapText="1" indent="3"/>
    </xf>
    <xf numFmtId="0" fontId="9" fillId="7" borderId="62" xfId="0" applyFont="1" applyFill="1" applyBorder="1" applyAlignment="1">
      <alignment vertical="center" wrapText="1"/>
    </xf>
    <xf numFmtId="164" fontId="9" fillId="7" borderId="44" xfId="0" applyNumberFormat="1" applyFont="1" applyFill="1" applyBorder="1" applyAlignment="1">
      <alignment horizontal="center" wrapText="1"/>
    </xf>
    <xf numFmtId="0" fontId="0" fillId="7" borderId="61" xfId="0" applyFill="1" applyBorder="1" applyAlignment="1">
      <alignment horizontal="center" vertical="center" wrapText="1"/>
    </xf>
    <xf numFmtId="0" fontId="0" fillId="7" borderId="35" xfId="0" applyFill="1" applyBorder="1" applyAlignment="1">
      <alignment horizontal="center" vertical="center" wrapText="1"/>
    </xf>
    <xf numFmtId="0" fontId="8" fillId="7" borderId="29" xfId="0" applyFont="1" applyFill="1" applyBorder="1" applyAlignment="1">
      <alignment horizontal="left" wrapText="1"/>
    </xf>
    <xf numFmtId="164" fontId="8" fillId="8" borderId="30" xfId="0" applyNumberFormat="1" applyFont="1" applyFill="1" applyBorder="1" applyAlignment="1">
      <alignment horizontal="center" wrapText="1"/>
    </xf>
    <xf numFmtId="167" fontId="4" fillId="12" borderId="26" xfId="0" applyNumberFormat="1" applyFont="1" applyFill="1" applyBorder="1" applyAlignment="1">
      <alignment horizontal="center" wrapText="1"/>
    </xf>
    <xf numFmtId="164" fontId="4" fillId="12" borderId="26" xfId="0" applyNumberFormat="1" applyFont="1" applyFill="1" applyBorder="1" applyAlignment="1">
      <alignment horizontal="center" wrapText="1"/>
    </xf>
    <xf numFmtId="0" fontId="0" fillId="13" borderId="0" xfId="0" applyFill="1" applyAlignment="1">
      <alignment/>
    </xf>
    <xf numFmtId="0" fontId="6" fillId="7" borderId="19" xfId="0" applyFont="1" applyFill="1" applyBorder="1" applyAlignment="1">
      <alignment horizontal="center" wrapText="1"/>
    </xf>
    <xf numFmtId="0" fontId="6" fillId="11" borderId="48" xfId="0" applyFont="1" applyFill="1" applyBorder="1" applyAlignment="1">
      <alignment wrapText="1"/>
    </xf>
    <xf numFmtId="0" fontId="4" fillId="14" borderId="26" xfId="0" applyFont="1" applyFill="1" applyBorder="1" applyAlignment="1">
      <alignment horizontal="center" wrapText="1"/>
    </xf>
    <xf numFmtId="3" fontId="4" fillId="14" borderId="26" xfId="0" applyNumberFormat="1" applyFont="1" applyFill="1" applyBorder="1" applyAlignment="1">
      <alignment horizontal="right" wrapText="1"/>
    </xf>
    <xf numFmtId="0" fontId="6" fillId="7" borderId="24" xfId="0" applyFont="1" applyFill="1" applyBorder="1" applyAlignment="1">
      <alignment horizontal="center" wrapText="1"/>
    </xf>
    <xf numFmtId="164" fontId="6" fillId="7" borderId="24" xfId="0" applyNumberFormat="1" applyFont="1" applyFill="1" applyBorder="1" applyAlignment="1">
      <alignment horizontal="center" wrapText="1"/>
    </xf>
    <xf numFmtId="164" fontId="6" fillId="7" borderId="26" xfId="0" applyNumberFormat="1" applyFont="1" applyFill="1" applyBorder="1" applyAlignment="1">
      <alignment horizontal="center" wrapText="1"/>
    </xf>
    <xf numFmtId="164" fontId="9" fillId="11" borderId="5" xfId="0" applyNumberFormat="1" applyFont="1" applyFill="1" applyBorder="1" applyAlignment="1">
      <alignment wrapText="1"/>
    </xf>
    <xf numFmtId="164" fontId="9" fillId="11" borderId="6" xfId="0" applyNumberFormat="1" applyFont="1" applyFill="1" applyBorder="1" applyAlignment="1">
      <alignment wrapText="1"/>
    </xf>
    <xf numFmtId="164" fontId="9" fillId="11" borderId="35" xfId="0" applyNumberFormat="1" applyFont="1" applyFill="1" applyBorder="1" applyAlignment="1">
      <alignment wrapText="1"/>
    </xf>
    <xf numFmtId="164" fontId="9" fillId="11" borderId="38" xfId="0" applyNumberFormat="1" applyFont="1" applyFill="1" applyBorder="1" applyAlignment="1">
      <alignment wrapText="1"/>
    </xf>
    <xf numFmtId="0" fontId="0" fillId="11" borderId="35" xfId="0" applyFill="1" applyBorder="1" applyAlignment="1">
      <alignment vertical="center" wrapText="1"/>
    </xf>
    <xf numFmtId="0" fontId="10" fillId="11" borderId="55" xfId="0" applyFont="1" applyFill="1" applyBorder="1" applyAlignment="1">
      <alignment horizontal="center" vertical="center" wrapText="1"/>
    </xf>
    <xf numFmtId="0" fontId="10" fillId="11" borderId="37" xfId="0" applyFont="1" applyFill="1" applyBorder="1" applyAlignment="1">
      <alignment horizontal="left" vertical="center" wrapText="1" indent="3"/>
    </xf>
    <xf numFmtId="0" fontId="10" fillId="11" borderId="5" xfId="0" applyFont="1" applyFill="1" applyBorder="1" applyAlignment="1">
      <alignment vertical="center" wrapText="1"/>
    </xf>
    <xf numFmtId="164" fontId="10" fillId="11" borderId="5" xfId="0" applyNumberFormat="1" applyFont="1" applyFill="1" applyBorder="1" applyAlignment="1">
      <alignment vertical="center" wrapText="1"/>
    </xf>
    <xf numFmtId="164" fontId="10" fillId="11" borderId="5" xfId="0" applyNumberFormat="1" applyFont="1" applyFill="1" applyBorder="1" applyAlignment="1">
      <alignment wrapText="1"/>
    </xf>
    <xf numFmtId="164" fontId="10" fillId="11" borderId="6" xfId="0" applyNumberFormat="1" applyFont="1" applyFill="1" applyBorder="1" applyAlignment="1">
      <alignment wrapText="1"/>
    </xf>
    <xf numFmtId="164" fontId="10" fillId="11" borderId="35" xfId="0" applyNumberFormat="1" applyFont="1" applyFill="1" applyBorder="1" applyAlignment="1">
      <alignment vertical="center" wrapText="1"/>
    </xf>
    <xf numFmtId="164" fontId="10" fillId="11" borderId="35" xfId="0" applyNumberFormat="1" applyFont="1" applyFill="1" applyBorder="1" applyAlignment="1">
      <alignment wrapText="1"/>
    </xf>
    <xf numFmtId="164" fontId="10" fillId="11" borderId="38" xfId="0" applyNumberFormat="1" applyFont="1" applyFill="1" applyBorder="1" applyAlignment="1">
      <alignment wrapText="1"/>
    </xf>
    <xf numFmtId="0" fontId="10" fillId="11" borderId="35" xfId="0" applyFont="1" applyFill="1" applyBorder="1" applyAlignment="1">
      <alignment vertical="center" wrapText="1"/>
    </xf>
    <xf numFmtId="0" fontId="10" fillId="7" borderId="4" xfId="0" applyFont="1" applyFill="1" applyBorder="1" applyAlignment="1">
      <alignment horizontal="left" vertical="center" wrapText="1" indent="3"/>
    </xf>
    <xf numFmtId="0" fontId="10" fillId="7" borderId="5" xfId="0" applyFont="1" applyFill="1" applyBorder="1" applyAlignment="1">
      <alignment vertical="center" wrapText="1"/>
    </xf>
    <xf numFmtId="2" fontId="10" fillId="7" borderId="60" xfId="0" applyNumberFormat="1" applyFont="1" applyFill="1" applyBorder="1" applyAlignment="1">
      <alignment horizontal="center" vertical="center" wrapText="1"/>
    </xf>
    <xf numFmtId="2" fontId="10" fillId="7" borderId="20" xfId="0" applyNumberFormat="1" applyFont="1" applyFill="1" applyBorder="1" applyAlignment="1">
      <alignment horizontal="center" vertical="center" wrapText="1"/>
    </xf>
    <xf numFmtId="2" fontId="10" fillId="7" borderId="5" xfId="0" applyNumberFormat="1" applyFont="1" applyFill="1" applyBorder="1" applyAlignment="1">
      <alignment horizontal="center" vertical="center" wrapText="1"/>
    </xf>
    <xf numFmtId="2" fontId="10" fillId="7" borderId="35" xfId="0" applyNumberFormat="1" applyFont="1" applyFill="1" applyBorder="1" applyAlignment="1">
      <alignment horizontal="center" vertical="center" wrapText="1"/>
    </xf>
    <xf numFmtId="0" fontId="10" fillId="7" borderId="20" xfId="0" applyFont="1" applyFill="1" applyBorder="1" applyAlignment="1">
      <alignment horizontal="center" wrapText="1"/>
    </xf>
    <xf numFmtId="0" fontId="10" fillId="7" borderId="13" xfId="0" applyFont="1" applyFill="1" applyBorder="1" applyAlignment="1">
      <alignment horizontal="center" wrapText="1"/>
    </xf>
    <xf numFmtId="0" fontId="10" fillId="7" borderId="5" xfId="0" applyFont="1" applyFill="1" applyBorder="1" applyAlignment="1">
      <alignment horizontal="center" wrapText="1"/>
    </xf>
    <xf numFmtId="0" fontId="10" fillId="7" borderId="60" xfId="0" applyFont="1" applyFill="1" applyBorder="1" applyAlignment="1">
      <alignment horizontal="center" wrapText="1"/>
    </xf>
    <xf numFmtId="164" fontId="9" fillId="7" borderId="13" xfId="0" applyNumberFormat="1" applyFont="1" applyFill="1" applyBorder="1" applyAlignment="1">
      <alignment vertical="center" wrapText="1"/>
    </xf>
    <xf numFmtId="0" fontId="9" fillId="7" borderId="60" xfId="0" applyFont="1" applyFill="1" applyBorder="1" applyAlignment="1">
      <alignment vertical="center" wrapText="1"/>
    </xf>
    <xf numFmtId="164" fontId="9" fillId="7" borderId="20" xfId="0" applyNumberFormat="1" applyFont="1" applyFill="1" applyBorder="1" applyAlignment="1">
      <alignment horizontal="center" wrapText="1"/>
    </xf>
    <xf numFmtId="0" fontId="9" fillId="11" borderId="5" xfId="0" applyFont="1" applyFill="1" applyBorder="1" applyAlignment="1">
      <alignment vertical="center" wrapText="1"/>
    </xf>
    <xf numFmtId="0" fontId="4" fillId="11" borderId="60" xfId="0" applyFont="1" applyFill="1" applyBorder="1" applyAlignment="1">
      <alignment vertical="center" wrapText="1"/>
    </xf>
    <xf numFmtId="164" fontId="9" fillId="11" borderId="60" xfId="0" applyNumberFormat="1" applyFont="1" applyFill="1" applyBorder="1" applyAlignment="1">
      <alignment vertical="center" wrapText="1"/>
    </xf>
    <xf numFmtId="164" fontId="9" fillId="11" borderId="35" xfId="0" applyNumberFormat="1" applyFont="1" applyFill="1" applyBorder="1" applyAlignment="1">
      <alignment vertical="center" wrapText="1"/>
    </xf>
    <xf numFmtId="0" fontId="10" fillId="11" borderId="5" xfId="0" applyFont="1" applyFill="1" applyBorder="1" applyAlignment="1">
      <alignment horizontal="center" wrapText="1"/>
    </xf>
    <xf numFmtId="164" fontId="9" fillId="11" borderId="35" xfId="0" applyNumberFormat="1" applyFont="1" applyFill="1" applyBorder="1" applyAlignment="1">
      <alignment horizontal="center" wrapText="1"/>
    </xf>
    <xf numFmtId="0" fontId="4" fillId="11" borderId="5" xfId="0" applyFont="1" applyFill="1" applyBorder="1" applyAlignment="1">
      <alignment vertical="center" wrapText="1"/>
    </xf>
    <xf numFmtId="164" fontId="9" fillId="11" borderId="5" xfId="0" applyNumberFormat="1" applyFont="1" applyFill="1" applyBorder="1" applyAlignment="1">
      <alignment vertical="center" wrapText="1"/>
    </xf>
    <xf numFmtId="164" fontId="9" fillId="11" borderId="5" xfId="0" applyNumberFormat="1" applyFont="1" applyFill="1" applyBorder="1" applyAlignment="1">
      <alignment horizontal="center" wrapText="1"/>
    </xf>
    <xf numFmtId="0" fontId="4" fillId="11" borderId="13" xfId="0" applyFont="1" applyFill="1" applyBorder="1" applyAlignment="1">
      <alignment vertical="center" wrapText="1"/>
    </xf>
    <xf numFmtId="0" fontId="4" fillId="11" borderId="35" xfId="0" applyFont="1" applyFill="1" applyBorder="1" applyAlignment="1">
      <alignment vertical="center" wrapText="1"/>
    </xf>
    <xf numFmtId="0" fontId="4" fillId="11" borderId="35" xfId="0" applyFont="1" applyFill="1" applyBorder="1" applyAlignment="1">
      <alignment horizontal="center" wrapText="1"/>
    </xf>
    <xf numFmtId="0" fontId="9" fillId="11" borderId="35" xfId="0" applyFont="1" applyFill="1" applyBorder="1" applyAlignment="1">
      <alignment vertical="center" wrapText="1"/>
    </xf>
    <xf numFmtId="0" fontId="9" fillId="11" borderId="60" xfId="0" applyFont="1" applyFill="1" applyBorder="1" applyAlignment="1">
      <alignment vertical="center" wrapText="1"/>
    </xf>
    <xf numFmtId="0" fontId="6" fillId="11" borderId="5" xfId="0" applyFont="1" applyFill="1" applyBorder="1" applyAlignment="1">
      <alignment horizontal="center" wrapText="1"/>
    </xf>
    <xf numFmtId="0" fontId="6" fillId="11" borderId="35" xfId="0" applyFont="1" applyFill="1" applyBorder="1" applyAlignment="1">
      <alignment horizontal="center" wrapText="1"/>
    </xf>
    <xf numFmtId="0" fontId="10" fillId="7" borderId="4" xfId="0" applyFont="1" applyFill="1" applyBorder="1" applyAlignment="1">
      <alignment horizontal="center" vertical="center" wrapText="1"/>
    </xf>
    <xf numFmtId="0" fontId="10" fillId="7" borderId="37" xfId="0" applyFont="1" applyFill="1" applyBorder="1" applyAlignment="1">
      <alignment horizontal="left" vertical="center" wrapText="1" indent="3"/>
    </xf>
    <xf numFmtId="0" fontId="10" fillId="11" borderId="4" xfId="0" applyFont="1" applyFill="1" applyBorder="1" applyAlignment="1">
      <alignment horizontal="center" vertical="center" wrapText="1"/>
    </xf>
    <xf numFmtId="0" fontId="10" fillId="11" borderId="37" xfId="0" applyFont="1" applyFill="1" applyBorder="1" applyAlignment="1">
      <alignment horizontal="center" vertical="center" wrapText="1"/>
    </xf>
    <xf numFmtId="164" fontId="6" fillId="7" borderId="18" xfId="0" applyNumberFormat="1" applyFont="1" applyFill="1" applyBorder="1" applyAlignment="1">
      <alignment horizontal="left" wrapText="1"/>
    </xf>
    <xf numFmtId="0" fontId="6" fillId="7" borderId="26" xfId="0" applyFont="1" applyFill="1" applyBorder="1" applyAlignment="1">
      <alignment horizontal="center" wrapText="1"/>
    </xf>
    <xf numFmtId="0" fontId="10" fillId="7" borderId="10" xfId="0" applyNumberFormat="1" applyFont="1" applyFill="1" applyBorder="1" applyAlignment="1">
      <alignment wrapText="1"/>
    </xf>
    <xf numFmtId="1" fontId="10" fillId="15" borderId="20" xfId="0" applyNumberFormat="1" applyFont="1" applyFill="1" applyBorder="1" applyAlignment="1">
      <alignment vertical="center" wrapText="1"/>
    </xf>
    <xf numFmtId="0" fontId="2" fillId="16" borderId="0" xfId="0" applyFont="1" applyFill="1" applyAlignment="1">
      <alignment horizontal="center"/>
    </xf>
    <xf numFmtId="0" fontId="3" fillId="17" borderId="27" xfId="0" applyFont="1" applyFill="1" applyBorder="1" applyAlignment="1">
      <alignment horizontal="center"/>
    </xf>
    <xf numFmtId="0" fontId="9" fillId="0" borderId="0" xfId="0" applyFont="1" applyAlignment="1">
      <alignment horizontal="left" vertical="top" wrapText="1"/>
    </xf>
    <xf numFmtId="0" fontId="9" fillId="0" borderId="0" xfId="0" applyFont="1" applyAlignment="1">
      <alignment horizontal="left" vertical="top"/>
    </xf>
    <xf numFmtId="0" fontId="4" fillId="0" borderId="0" xfId="0" applyFont="1" applyAlignment="1">
      <alignment horizontal="left" vertical="top"/>
    </xf>
    <xf numFmtId="49" fontId="12" fillId="7" borderId="31" xfId="0" applyNumberFormat="1" applyFont="1" applyFill="1" applyBorder="1" applyAlignment="1">
      <alignment horizontal="center" wrapText="1"/>
    </xf>
    <xf numFmtId="0" fontId="4" fillId="0" borderId="0" xfId="0" applyFont="1" applyAlignment="1">
      <alignment horizontal="left" vertical="top" wrapText="1"/>
    </xf>
    <xf numFmtId="0" fontId="4" fillId="0" borderId="31" xfId="0" applyFont="1" applyBorder="1" applyAlignment="1">
      <alignment horizontal="center" wrapText="1"/>
    </xf>
    <xf numFmtId="0" fontId="9" fillId="0" borderId="0" xfId="0" applyFont="1" applyAlignment="1">
      <alignment horizontal="left" wrapText="1"/>
    </xf>
    <xf numFmtId="0" fontId="4" fillId="7" borderId="31" xfId="0" applyFont="1" applyFill="1" applyBorder="1" applyAlignment="1">
      <alignment horizontal="center" wrapText="1"/>
    </xf>
    <xf numFmtId="0" fontId="12" fillId="16" borderId="10" xfId="0" applyFont="1" applyFill="1" applyBorder="1" applyAlignment="1">
      <alignment horizontal="center" vertical="center" wrapText="1"/>
    </xf>
    <xf numFmtId="0" fontId="8" fillId="7" borderId="9" xfId="0" applyFont="1" applyFill="1" applyBorder="1" applyAlignment="1">
      <alignment horizontal="left" wrapText="1"/>
    </xf>
    <xf numFmtId="0" fontId="4" fillId="7" borderId="9" xfId="0" applyFont="1" applyFill="1" applyBorder="1" applyAlignment="1">
      <alignment horizontal="left" wrapText="1"/>
    </xf>
    <xf numFmtId="0" fontId="4" fillId="0" borderId="23" xfId="0" applyFont="1" applyBorder="1" applyAlignment="1">
      <alignment horizontal="left" wrapText="1"/>
    </xf>
    <xf numFmtId="0" fontId="4" fillId="7" borderId="63" xfId="0" applyFont="1" applyFill="1" applyBorder="1" applyAlignment="1">
      <alignment horizontal="left" vertical="top" wrapText="1"/>
    </xf>
    <xf numFmtId="0" fontId="0" fillId="0" borderId="19" xfId="0" applyBorder="1" applyAlignment="1">
      <alignment horizontal="center" vertical="center"/>
    </xf>
  </cellXfs>
  <cellStyles count="9">
    <cellStyle name="Normal" xfId="0"/>
    <cellStyle name="Percent" xfId="15"/>
    <cellStyle name="Currency" xfId="16"/>
    <cellStyle name="Currency [0]" xfId="17"/>
    <cellStyle name="Comma" xfId="18"/>
    <cellStyle name="Comma [0]" xfId="19"/>
    <cellStyle name="Čárka" xfId="20"/>
    <cellStyle name="Měna" xfId="21"/>
    <cellStyle name="Procenta"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548235"/>
      <rgbColor rgb="00800080"/>
      <rgbColor rgb="00008080"/>
      <rgbColor rgb="00B4C7E7"/>
      <rgbColor rgb="00808080"/>
      <rgbColor rgb="009999FF"/>
      <rgbColor rgb="00993366"/>
      <rgbColor rgb="00F7F8FC"/>
      <rgbColor rgb="00E2EFDA"/>
      <rgbColor rgb="00660066"/>
      <rgbColor rgb="00FF8080"/>
      <rgbColor rgb="000066CC"/>
      <rgbColor rgb="00DAE3F3"/>
      <rgbColor rgb="00000080"/>
      <rgbColor rgb="00FF00FF"/>
      <rgbColor rgb="00FFFF00"/>
      <rgbColor rgb="0000FFFF"/>
      <rgbColor rgb="00800080"/>
      <rgbColor rgb="00800000"/>
      <rgbColor rgb="00008080"/>
      <rgbColor rgb="000000FF"/>
      <rgbColor rgb="0000B0F0"/>
      <rgbColor rgb="00EDEDED"/>
      <rgbColor rgb="00E2F0D9"/>
      <rgbColor rgb="00FFFF99"/>
      <rgbColor rgb="00A9D18E"/>
      <rgbColor rgb="00FF99CC"/>
      <rgbColor rgb="00CC99FF"/>
      <rgbColor rgb="00C5E0B4"/>
      <rgbColor rgb="003366FF"/>
      <rgbColor rgb="0033CCCC"/>
      <rgbColor rgb="0099CC00"/>
      <rgbColor rgb="00FFCC00"/>
      <rgbColor rgb="00FF9900"/>
      <rgbColor rgb="00FF6600"/>
      <rgbColor rgb="00666666"/>
      <rgbColor rgb="00969696"/>
      <rgbColor rgb="00003366"/>
      <rgbColor rgb="0000B050"/>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customXml" Target="../customXml/item3.xml" /><Relationship Id="rId13"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8"/>
  <sheetViews>
    <sheetView workbookViewId="0" topLeftCell="A1">
      <selection activeCell="A12" sqref="A12"/>
    </sheetView>
  </sheetViews>
  <sheetFormatPr defaultColWidth="8.7109375" defaultRowHeight="15"/>
  <cols>
    <col min="1" max="1" width="47.00390625" style="0" customWidth="1"/>
    <col min="2" max="2" width="20.57421875" style="0" customWidth="1"/>
    <col min="3" max="3" width="21.421875" style="0" customWidth="1"/>
    <col min="4" max="4" width="23.140625" style="0" customWidth="1"/>
    <col min="5" max="5" width="23.8515625" style="0" customWidth="1"/>
    <col min="6" max="6" width="16.7109375" style="0" customWidth="1"/>
  </cols>
  <sheetData>
    <row r="1" spans="1:4" ht="18.75">
      <c r="A1" s="343" t="s">
        <v>0</v>
      </c>
      <c r="B1" s="343"/>
      <c r="C1" s="343"/>
      <c r="D1" s="343"/>
    </row>
    <row r="2" spans="1:4" ht="18.75">
      <c r="A2" s="343" t="s">
        <v>1</v>
      </c>
      <c r="B2" s="343"/>
      <c r="C2" s="343"/>
      <c r="D2" s="343"/>
    </row>
    <row r="4" spans="1:4" ht="15">
      <c r="A4" s="344" t="s">
        <v>2</v>
      </c>
      <c r="B4" s="344"/>
      <c r="C4" s="344"/>
      <c r="D4" s="344"/>
    </row>
    <row r="5" spans="1:4" ht="15">
      <c r="A5" s="1"/>
      <c r="B5" s="2" t="s">
        <v>3</v>
      </c>
      <c r="C5" s="2" t="s">
        <v>4</v>
      </c>
      <c r="D5" s="3" t="s">
        <v>5</v>
      </c>
    </row>
    <row r="6" spans="1:4" ht="30" customHeight="1">
      <c r="A6" s="4" t="s">
        <v>6</v>
      </c>
      <c r="B6" s="5">
        <f>'Cena Vytvoření služby'!C2</f>
        <v>0</v>
      </c>
      <c r="C6" s="6">
        <f aca="true" t="shared" si="0" ref="C6:C12">0.21*B6</f>
        <v>0</v>
      </c>
      <c r="D6" s="7">
        <f aca="true" t="shared" si="1" ref="D6:D12">B6+C6</f>
        <v>0</v>
      </c>
    </row>
    <row r="7" spans="1:4" ht="30">
      <c r="A7" s="4" t="s">
        <v>7</v>
      </c>
      <c r="B7" s="5">
        <f>'Cena cloudových služeb'!F76</f>
        <v>0</v>
      </c>
      <c r="C7" s="6">
        <f t="shared" si="0"/>
        <v>0</v>
      </c>
      <c r="D7" s="7">
        <f t="shared" si="1"/>
        <v>0</v>
      </c>
    </row>
    <row r="8" spans="1:5" ht="30" customHeight="1">
      <c r="A8" s="8" t="s">
        <v>8</v>
      </c>
      <c r="B8" s="5">
        <f>'Cena Pilotních služeb'!G25</f>
        <v>0</v>
      </c>
      <c r="C8" s="6">
        <f t="shared" si="0"/>
        <v>0</v>
      </c>
      <c r="D8" s="7">
        <f t="shared" si="1"/>
        <v>0</v>
      </c>
      <c r="E8" s="9"/>
    </row>
    <row r="9" spans="1:4" ht="30">
      <c r="A9" s="8" t="s">
        <v>9</v>
      </c>
      <c r="B9" s="5">
        <f>'Cena Služeb rozvoje'!D5</f>
        <v>0</v>
      </c>
      <c r="C9" s="6">
        <f t="shared" si="0"/>
        <v>0</v>
      </c>
      <c r="D9" s="7">
        <f t="shared" si="1"/>
        <v>0</v>
      </c>
    </row>
    <row r="10" spans="1:4" ht="30">
      <c r="A10" s="8" t="s">
        <v>245</v>
      </c>
      <c r="B10" s="5">
        <f>'Cena cloudových služeb'!P76</f>
        <v>0</v>
      </c>
      <c r="C10" s="6">
        <f t="shared" si="0"/>
        <v>0</v>
      </c>
      <c r="D10" s="7">
        <f t="shared" si="1"/>
        <v>0</v>
      </c>
    </row>
    <row r="11" spans="1:5" ht="31.5" customHeight="1">
      <c r="A11" s="8" t="s">
        <v>246</v>
      </c>
      <c r="B11" s="5">
        <f>'Cena Služeb provozu'!J45</f>
        <v>0</v>
      </c>
      <c r="C11" s="6">
        <f t="shared" si="0"/>
        <v>0</v>
      </c>
      <c r="D11" s="7">
        <f t="shared" si="1"/>
        <v>0</v>
      </c>
      <c r="E11" s="10"/>
    </row>
    <row r="12" spans="1:4" ht="30.75" customHeight="1">
      <c r="A12" s="8" t="s">
        <v>254</v>
      </c>
      <c r="B12" s="5">
        <f>'Cena Služeb rozvoje'!D11</f>
        <v>0</v>
      </c>
      <c r="C12" s="6">
        <f t="shared" si="0"/>
        <v>0</v>
      </c>
      <c r="D12" s="7">
        <f t="shared" si="1"/>
        <v>0</v>
      </c>
    </row>
    <row r="13" spans="1:4" ht="15">
      <c r="A13" s="11" t="s">
        <v>10</v>
      </c>
      <c r="B13" s="12">
        <f>SUM(B6:B12)</f>
        <v>0</v>
      </c>
      <c r="C13" s="12">
        <f>SUM(C6:C12)</f>
        <v>0</v>
      </c>
      <c r="D13" s="12">
        <f>SUM(D6:D12)</f>
        <v>0</v>
      </c>
    </row>
    <row r="16" ht="15">
      <c r="A16" s="10" t="s">
        <v>235</v>
      </c>
    </row>
    <row r="18" ht="15">
      <c r="B18" s="240"/>
    </row>
  </sheetData>
  <mergeCells count="3">
    <mergeCell ref="A1:D1"/>
    <mergeCell ref="A2:D2"/>
    <mergeCell ref="A4:D4"/>
  </mergeCells>
  <printOptions/>
  <pageMargins left="0.7" right="0.7" top="0.7875" bottom="0.7875" header="0.511811023622047" footer="0.511811023622047"/>
  <pageSetup fitToHeight="1"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1"/>
  <sheetViews>
    <sheetView workbookViewId="0" topLeftCell="A1">
      <selection activeCell="H19" sqref="H19"/>
    </sheetView>
  </sheetViews>
  <sheetFormatPr defaultColWidth="8.7109375" defaultRowHeight="15"/>
  <cols>
    <col min="1" max="1" width="11.00390625" style="0" customWidth="1"/>
    <col min="2" max="2" width="57.57421875" style="0" customWidth="1"/>
    <col min="3" max="3" width="31.140625" style="0" customWidth="1"/>
    <col min="4" max="4" width="18.00390625" style="0" customWidth="1"/>
    <col min="5" max="5" width="21.8515625" style="0" customWidth="1"/>
    <col min="6" max="6" width="19.140625" style="0" customWidth="1"/>
  </cols>
  <sheetData>
    <row r="1" spans="2:6" ht="45">
      <c r="B1" s="13" t="s">
        <v>11</v>
      </c>
      <c r="C1" s="14" t="s">
        <v>12</v>
      </c>
      <c r="D1" s="14" t="s">
        <v>13</v>
      </c>
      <c r="E1" s="14" t="s">
        <v>14</v>
      </c>
      <c r="F1" s="15" t="s">
        <v>15</v>
      </c>
    </row>
    <row r="2" spans="2:6" ht="15">
      <c r="B2" s="16" t="s">
        <v>6</v>
      </c>
      <c r="C2" s="17">
        <f>SUM(C3:C4)</f>
        <v>0</v>
      </c>
      <c r="D2" s="18">
        <f>0.21*C2</f>
        <v>0</v>
      </c>
      <c r="E2" s="18">
        <f>C2+D2</f>
        <v>0</v>
      </c>
      <c r="F2" s="19"/>
    </row>
    <row r="3" spans="2:6" ht="30">
      <c r="B3" s="20" t="s">
        <v>16</v>
      </c>
      <c r="C3" s="21"/>
      <c r="D3" s="22">
        <f>0.21*C3</f>
        <v>0</v>
      </c>
      <c r="E3" s="22">
        <f>C3+D3</f>
        <v>0</v>
      </c>
      <c r="F3" s="23"/>
    </row>
    <row r="4" spans="2:6" ht="15.75" thickBot="1">
      <c r="B4" s="24" t="s">
        <v>17</v>
      </c>
      <c r="C4" s="25"/>
      <c r="D4" s="26">
        <f>0.21*C4</f>
        <v>0</v>
      </c>
      <c r="E4" s="26">
        <f>C4+D4</f>
        <v>0</v>
      </c>
      <c r="F4" s="27"/>
    </row>
    <row r="5" spans="2:6" ht="15">
      <c r="B5" s="28"/>
      <c r="C5" s="29"/>
      <c r="D5" s="29"/>
      <c r="E5" s="29"/>
      <c r="F5" s="30"/>
    </row>
    <row r="6" spans="2:6" ht="15">
      <c r="B6" s="28"/>
      <c r="C6" s="29"/>
      <c r="D6" s="29"/>
      <c r="E6" s="29"/>
      <c r="F6" s="30"/>
    </row>
    <row r="7" spans="2:6" ht="15.75" thickBot="1">
      <c r="B7" s="28"/>
      <c r="C7" s="29"/>
      <c r="D7" s="29"/>
      <c r="E7" s="29"/>
      <c r="F7" s="30"/>
    </row>
    <row r="8" spans="1:6" ht="15.75" thickBot="1">
      <c r="A8" s="284" t="s">
        <v>199</v>
      </c>
      <c r="B8" s="31" t="s">
        <v>18</v>
      </c>
      <c r="C8" s="32"/>
      <c r="D8" s="32"/>
      <c r="E8" s="32"/>
      <c r="F8" s="33"/>
    </row>
    <row r="9" spans="1:6" ht="15.75" thickBot="1">
      <c r="A9" s="284">
        <v>1</v>
      </c>
      <c r="B9" s="20" t="s">
        <v>19</v>
      </c>
      <c r="C9" s="22">
        <f>$C$2*F9</f>
        <v>0</v>
      </c>
      <c r="D9" s="22">
        <f>0.21*C9</f>
        <v>0</v>
      </c>
      <c r="E9" s="22">
        <f>C9+D9</f>
        <v>0</v>
      </c>
      <c r="F9" s="34">
        <v>0.1</v>
      </c>
    </row>
    <row r="10" spans="1:7" ht="30.75" thickBot="1">
      <c r="A10" s="284">
        <v>2</v>
      </c>
      <c r="B10" s="242" t="s">
        <v>247</v>
      </c>
      <c r="C10" s="243">
        <f aca="true" t="shared" si="0" ref="C10:C12">$C$2*F10</f>
        <v>0</v>
      </c>
      <c r="D10" s="243">
        <f>0.21*C10</f>
        <v>0</v>
      </c>
      <c r="E10" s="243">
        <f>C10+D10</f>
        <v>0</v>
      </c>
      <c r="F10" s="244">
        <v>0.2</v>
      </c>
      <c r="G10" s="263"/>
    </row>
    <row r="11" spans="1:6" ht="35.25" customHeight="1" thickBot="1">
      <c r="A11" s="284">
        <v>3</v>
      </c>
      <c r="B11" s="285" t="s">
        <v>216</v>
      </c>
      <c r="C11" s="243">
        <f t="shared" si="0"/>
        <v>0</v>
      </c>
      <c r="D11" s="243">
        <f>0.21*C11</f>
        <v>0</v>
      </c>
      <c r="E11" s="243">
        <f>C11+D11</f>
        <v>0</v>
      </c>
      <c r="F11" s="244">
        <v>0.2</v>
      </c>
    </row>
    <row r="12" spans="1:6" ht="30.75" thickBot="1">
      <c r="A12" s="284">
        <v>4</v>
      </c>
      <c r="B12" s="35" t="s">
        <v>20</v>
      </c>
      <c r="C12" s="22">
        <f t="shared" si="0"/>
        <v>0</v>
      </c>
      <c r="D12" s="26">
        <f>0.21*C12</f>
        <v>0</v>
      </c>
      <c r="E12" s="26">
        <f>C12+D12</f>
        <v>0</v>
      </c>
      <c r="F12" s="36">
        <v>0.5</v>
      </c>
    </row>
    <row r="13" spans="3:5" ht="15">
      <c r="C13" s="131"/>
      <c r="D13" s="239"/>
      <c r="E13" s="239"/>
    </row>
    <row r="14" ht="15">
      <c r="B14" s="37" t="s">
        <v>21</v>
      </c>
    </row>
    <row r="15" spans="2:3" ht="15">
      <c r="B15" s="38"/>
      <c r="C15" s="10"/>
    </row>
    <row r="16" spans="2:6" ht="30">
      <c r="B16" s="39" t="s">
        <v>22</v>
      </c>
      <c r="C16" s="40"/>
      <c r="D16" s="40"/>
      <c r="E16" s="40"/>
      <c r="F16" s="40"/>
    </row>
    <row r="17" spans="2:6" ht="15">
      <c r="B17" s="41"/>
      <c r="C17" s="40"/>
      <c r="D17" s="40"/>
      <c r="E17" s="40"/>
      <c r="F17" s="40"/>
    </row>
    <row r="18" spans="2:6" ht="60.6" customHeight="1">
      <c r="B18" s="345" t="s">
        <v>248</v>
      </c>
      <c r="C18" s="345"/>
      <c r="D18" s="345"/>
      <c r="E18" s="345"/>
      <c r="F18" s="345"/>
    </row>
    <row r="19" ht="15">
      <c r="B19" s="9"/>
    </row>
    <row r="21" ht="15">
      <c r="B21" s="42"/>
    </row>
  </sheetData>
  <mergeCells count="1">
    <mergeCell ref="B18:F18"/>
  </mergeCells>
  <printOptions/>
  <pageMargins left="0.7" right="0.7" top="0.7875" bottom="0.7875" header="0.511811023622047" footer="0.511811023622047"/>
  <pageSetup fitToHeight="1" fitToWidth="1" horizontalDpi="300" verticalDpi="3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13"/>
  <sheetViews>
    <sheetView zoomScale="70" zoomScaleNormal="70" workbookViewId="0" topLeftCell="A7">
      <selection activeCell="B32" sqref="B32:B39"/>
    </sheetView>
  </sheetViews>
  <sheetFormatPr defaultColWidth="8.8515625" defaultRowHeight="15"/>
  <cols>
    <col min="1" max="1" width="42.57421875" style="40" customWidth="1"/>
    <col min="2" max="2" width="20.00390625" style="40" customWidth="1"/>
    <col min="3" max="3" width="18.57421875" style="40" customWidth="1"/>
    <col min="4" max="10" width="22.28125" style="40" customWidth="1"/>
    <col min="11" max="24" width="23.140625" style="40" customWidth="1"/>
    <col min="25" max="1024" width="8.8515625" style="40" customWidth="1"/>
  </cols>
  <sheetData>
    <row r="1" spans="1:16" ht="105">
      <c r="A1" s="43" t="s">
        <v>23</v>
      </c>
      <c r="B1" s="44" t="s">
        <v>24</v>
      </c>
      <c r="C1" s="45" t="s">
        <v>25</v>
      </c>
      <c r="D1" s="43" t="s">
        <v>26</v>
      </c>
      <c r="E1" s="44" t="s">
        <v>27</v>
      </c>
      <c r="F1" s="286" t="s">
        <v>205</v>
      </c>
      <c r="G1" s="43" t="s">
        <v>26</v>
      </c>
      <c r="H1" s="44" t="s">
        <v>27</v>
      </c>
      <c r="I1" s="286" t="s">
        <v>200</v>
      </c>
      <c r="J1" s="43" t="s">
        <v>26</v>
      </c>
      <c r="K1" s="44" t="s">
        <v>27</v>
      </c>
      <c r="L1" s="286" t="s">
        <v>200</v>
      </c>
      <c r="M1" s="43" t="s">
        <v>26</v>
      </c>
      <c r="N1" s="44" t="s">
        <v>27</v>
      </c>
      <c r="O1" s="286" t="s">
        <v>206</v>
      </c>
      <c r="P1" s="286" t="s">
        <v>203</v>
      </c>
    </row>
    <row r="2" spans="1:16" ht="15.75" customHeight="1">
      <c r="A2" s="350" t="s">
        <v>28</v>
      </c>
      <c r="B2" s="350"/>
      <c r="C2" s="350"/>
      <c r="D2" s="350"/>
      <c r="E2" s="350"/>
      <c r="F2" s="350"/>
      <c r="G2" s="350"/>
      <c r="H2" s="350"/>
      <c r="I2" s="350"/>
      <c r="J2" s="350"/>
      <c r="K2" s="350"/>
      <c r="L2" s="350"/>
      <c r="M2" s="350"/>
      <c r="N2" s="350"/>
      <c r="O2" s="350"/>
      <c r="P2" s="350"/>
    </row>
    <row r="3" spans="1:16" ht="15.75" customHeight="1">
      <c r="A3" s="48" t="s">
        <v>29</v>
      </c>
      <c r="B3" s="49"/>
      <c r="C3" s="45"/>
      <c r="D3" s="352" t="s">
        <v>201</v>
      </c>
      <c r="E3" s="352"/>
      <c r="F3" s="352"/>
      <c r="G3" s="352" t="s">
        <v>204</v>
      </c>
      <c r="H3" s="352"/>
      <c r="I3" s="352"/>
      <c r="J3" s="352" t="s">
        <v>30</v>
      </c>
      <c r="K3" s="352"/>
      <c r="L3" s="352"/>
      <c r="M3" s="352" t="s">
        <v>202</v>
      </c>
      <c r="N3" s="352"/>
      <c r="O3" s="352"/>
      <c r="P3" s="47"/>
    </row>
    <row r="4" spans="1:16" ht="15">
      <c r="A4" s="48" t="s">
        <v>31</v>
      </c>
      <c r="B4" s="49"/>
      <c r="C4" s="45"/>
      <c r="D4" s="50">
        <v>15000</v>
      </c>
      <c r="E4" s="51">
        <v>15000</v>
      </c>
      <c r="F4" s="46"/>
      <c r="G4" s="52">
        <v>100000</v>
      </c>
      <c r="H4" s="53">
        <v>100000</v>
      </c>
      <c r="I4" s="54"/>
      <c r="J4" s="52">
        <v>100000</v>
      </c>
      <c r="K4" s="53">
        <v>100000</v>
      </c>
      <c r="L4" s="54"/>
      <c r="M4" s="52">
        <v>100000</v>
      </c>
      <c r="N4" s="53">
        <v>100000</v>
      </c>
      <c r="O4" s="54"/>
      <c r="P4" s="55"/>
    </row>
    <row r="5" spans="1:16" ht="30">
      <c r="A5" s="48" t="s">
        <v>32</v>
      </c>
      <c r="B5" s="49"/>
      <c r="C5" s="45"/>
      <c r="D5" s="50">
        <v>5000</v>
      </c>
      <c r="E5" s="51">
        <v>2000</v>
      </c>
      <c r="F5" s="46"/>
      <c r="G5" s="52">
        <v>10000</v>
      </c>
      <c r="H5" s="53">
        <v>3000</v>
      </c>
      <c r="I5" s="54"/>
      <c r="J5" s="52">
        <v>10000</v>
      </c>
      <c r="K5" s="53">
        <v>3000</v>
      </c>
      <c r="L5" s="54"/>
      <c r="M5" s="52">
        <v>10000</v>
      </c>
      <c r="N5" s="53">
        <v>3000</v>
      </c>
      <c r="O5" s="54"/>
      <c r="P5" s="55"/>
    </row>
    <row r="6" spans="1:16" ht="30">
      <c r="A6" s="48" t="s">
        <v>33</v>
      </c>
      <c r="B6" s="49"/>
      <c r="C6" s="45"/>
      <c r="D6" s="50">
        <v>1000</v>
      </c>
      <c r="E6" s="51">
        <v>1000</v>
      </c>
      <c r="F6" s="46"/>
      <c r="G6" s="52">
        <v>1000</v>
      </c>
      <c r="H6" s="53">
        <v>1000</v>
      </c>
      <c r="I6" s="54"/>
      <c r="J6" s="52">
        <v>1000</v>
      </c>
      <c r="K6" s="53">
        <v>1000</v>
      </c>
      <c r="L6" s="54"/>
      <c r="M6" s="52">
        <v>1000</v>
      </c>
      <c r="N6" s="53">
        <v>1000</v>
      </c>
      <c r="O6" s="54"/>
      <c r="P6" s="55"/>
    </row>
    <row r="7" spans="1:16" ht="30">
      <c r="A7" s="48" t="s">
        <v>34</v>
      </c>
      <c r="B7" s="49"/>
      <c r="C7" s="45"/>
      <c r="D7" s="50">
        <v>600</v>
      </c>
      <c r="E7" s="51">
        <v>300</v>
      </c>
      <c r="F7" s="46"/>
      <c r="G7" s="52">
        <v>600</v>
      </c>
      <c r="H7" s="53">
        <v>400</v>
      </c>
      <c r="I7" s="54"/>
      <c r="J7" s="52">
        <v>600</v>
      </c>
      <c r="K7" s="53">
        <v>400</v>
      </c>
      <c r="L7" s="54"/>
      <c r="M7" s="52">
        <v>600</v>
      </c>
      <c r="N7" s="53">
        <v>400</v>
      </c>
      <c r="O7" s="54"/>
      <c r="P7" s="55"/>
    </row>
    <row r="8" spans="1:16" ht="15">
      <c r="A8" s="48" t="s">
        <v>35</v>
      </c>
      <c r="B8" s="49"/>
      <c r="C8" s="45"/>
      <c r="D8" s="50">
        <v>60000</v>
      </c>
      <c r="E8" s="51">
        <v>20000</v>
      </c>
      <c r="F8" s="46"/>
      <c r="G8" s="52">
        <v>200000</v>
      </c>
      <c r="H8" s="53">
        <v>60000</v>
      </c>
      <c r="I8" s="54"/>
      <c r="J8" s="52">
        <v>200000</v>
      </c>
      <c r="K8" s="53">
        <v>60000</v>
      </c>
      <c r="L8" s="54"/>
      <c r="M8" s="52">
        <v>200000</v>
      </c>
      <c r="N8" s="53">
        <v>60000</v>
      </c>
      <c r="O8" s="54"/>
      <c r="P8" s="55"/>
    </row>
    <row r="9" spans="1:16" ht="15">
      <c r="A9" s="48" t="s">
        <v>36</v>
      </c>
      <c r="B9" s="49"/>
      <c r="C9" s="45"/>
      <c r="D9" s="50">
        <v>250000</v>
      </c>
      <c r="E9" s="51">
        <v>150000</v>
      </c>
      <c r="F9" s="46"/>
      <c r="G9" s="52">
        <v>900000</v>
      </c>
      <c r="H9" s="53">
        <v>400000</v>
      </c>
      <c r="I9" s="54"/>
      <c r="J9" s="52">
        <v>900000</v>
      </c>
      <c r="K9" s="53">
        <v>400000</v>
      </c>
      <c r="L9" s="54"/>
      <c r="M9" s="52">
        <v>900000</v>
      </c>
      <c r="N9" s="53">
        <v>400000</v>
      </c>
      <c r="O9" s="54"/>
      <c r="P9" s="55"/>
    </row>
    <row r="10" spans="1:16" ht="15">
      <c r="A10" s="48" t="s">
        <v>37</v>
      </c>
      <c r="B10" s="49"/>
      <c r="C10" s="45"/>
      <c r="D10" s="50">
        <v>1000000</v>
      </c>
      <c r="E10" s="51">
        <v>700000</v>
      </c>
      <c r="F10" s="46"/>
      <c r="G10" s="52">
        <v>3000000</v>
      </c>
      <c r="H10" s="53">
        <v>1200000</v>
      </c>
      <c r="I10" s="54"/>
      <c r="J10" s="52">
        <v>4000000</v>
      </c>
      <c r="K10" s="53">
        <v>1800000</v>
      </c>
      <c r="L10" s="54"/>
      <c r="M10" s="52">
        <v>5500000</v>
      </c>
      <c r="N10" s="53">
        <v>2500000</v>
      </c>
      <c r="O10" s="54"/>
      <c r="P10" s="55"/>
    </row>
    <row r="11" spans="1:16" ht="15">
      <c r="A11" s="48" t="s">
        <v>38</v>
      </c>
      <c r="B11" s="49"/>
      <c r="C11" s="45"/>
      <c r="D11" s="50">
        <v>60000</v>
      </c>
      <c r="E11" s="51">
        <v>20000</v>
      </c>
      <c r="F11" s="46"/>
      <c r="G11" s="52">
        <v>200000</v>
      </c>
      <c r="H11" s="53">
        <v>60000</v>
      </c>
      <c r="I11" s="54"/>
      <c r="J11" s="52">
        <v>200000</v>
      </c>
      <c r="K11" s="53">
        <v>60000</v>
      </c>
      <c r="L11" s="54"/>
      <c r="M11" s="52">
        <v>200000</v>
      </c>
      <c r="N11" s="53">
        <v>60000</v>
      </c>
      <c r="O11" s="54"/>
      <c r="P11" s="55"/>
    </row>
    <row r="12" spans="1:16" ht="28.9" customHeight="1" thickBot="1">
      <c r="A12" s="48" t="s">
        <v>39</v>
      </c>
      <c r="B12" s="49"/>
      <c r="C12" s="45"/>
      <c r="D12" s="56">
        <v>0</v>
      </c>
      <c r="E12" s="57">
        <v>0</v>
      </c>
      <c r="F12" s="46"/>
      <c r="G12" s="52">
        <f>F13</f>
        <v>450000</v>
      </c>
      <c r="H12" s="52">
        <f>G12</f>
        <v>450000</v>
      </c>
      <c r="I12" s="54"/>
      <c r="J12" s="52">
        <f>I13</f>
        <v>1450000</v>
      </c>
      <c r="K12" s="53">
        <f>J12</f>
        <v>1450000</v>
      </c>
      <c r="L12" s="54"/>
      <c r="M12" s="52">
        <f>L13</f>
        <v>2450000</v>
      </c>
      <c r="N12" s="53">
        <f>M12</f>
        <v>2450000</v>
      </c>
      <c r="O12" s="54"/>
      <c r="P12" s="55"/>
    </row>
    <row r="13" spans="1:16" ht="15.75" thickBot="1">
      <c r="A13" s="48" t="s">
        <v>40</v>
      </c>
      <c r="B13" s="49"/>
      <c r="C13" s="45"/>
      <c r="D13" s="56"/>
      <c r="E13" s="57"/>
      <c r="F13" s="287">
        <v>450000</v>
      </c>
      <c r="G13" s="43"/>
      <c r="H13" s="44"/>
      <c r="I13" s="281">
        <f>1000000+F13</f>
        <v>1450000</v>
      </c>
      <c r="J13" s="43"/>
      <c r="K13" s="44"/>
      <c r="L13" s="281">
        <f>1000000+I13</f>
        <v>2450000</v>
      </c>
      <c r="M13" s="43"/>
      <c r="N13" s="44"/>
      <c r="O13" s="58">
        <f>1000000+L13-F13</f>
        <v>3000000</v>
      </c>
      <c r="P13" s="55"/>
    </row>
    <row r="14" spans="1:16" ht="15.75" thickBot="1">
      <c r="A14" s="59" t="s">
        <v>41</v>
      </c>
      <c r="B14" s="49"/>
      <c r="C14" s="45"/>
      <c r="D14" s="60"/>
      <c r="E14" s="60"/>
      <c r="F14" s="46"/>
      <c r="G14" s="60"/>
      <c r="H14" s="60"/>
      <c r="I14" s="54"/>
      <c r="J14" s="60"/>
      <c r="K14" s="60"/>
      <c r="L14" s="54"/>
      <c r="M14" s="60"/>
      <c r="N14" s="60"/>
      <c r="O14" s="54"/>
      <c r="P14" s="55"/>
    </row>
    <row r="15" spans="1:16" ht="15">
      <c r="A15" s="59" t="s">
        <v>42</v>
      </c>
      <c r="B15" s="49"/>
      <c r="C15" s="45"/>
      <c r="D15" s="60"/>
      <c r="E15" s="61"/>
      <c r="F15" s="46"/>
      <c r="G15" s="62"/>
      <c r="H15" s="63"/>
      <c r="I15" s="54"/>
      <c r="J15" s="62"/>
      <c r="K15" s="63"/>
      <c r="L15" s="54"/>
      <c r="M15" s="62"/>
      <c r="N15" s="63"/>
      <c r="O15" s="54"/>
      <c r="P15" s="55"/>
    </row>
    <row r="16" spans="1:16" ht="15">
      <c r="A16" s="59" t="s">
        <v>43</v>
      </c>
      <c r="B16" s="49"/>
      <c r="C16" s="45"/>
      <c r="D16" s="60"/>
      <c r="E16" s="61"/>
      <c r="F16" s="46"/>
      <c r="G16" s="62"/>
      <c r="H16" s="63"/>
      <c r="I16" s="54"/>
      <c r="J16" s="62"/>
      <c r="K16" s="63"/>
      <c r="L16" s="54"/>
      <c r="M16" s="62"/>
      <c r="N16" s="63"/>
      <c r="O16" s="54"/>
      <c r="P16" s="55"/>
    </row>
    <row r="17" spans="1:16" ht="15">
      <c r="A17" s="59" t="s">
        <v>44</v>
      </c>
      <c r="B17" s="49"/>
      <c r="C17" s="45"/>
      <c r="D17" s="60"/>
      <c r="E17" s="61"/>
      <c r="F17" s="46"/>
      <c r="G17" s="62"/>
      <c r="H17" s="63"/>
      <c r="I17" s="54"/>
      <c r="J17" s="62"/>
      <c r="K17" s="63"/>
      <c r="L17" s="54"/>
      <c r="M17" s="62"/>
      <c r="N17" s="63"/>
      <c r="O17" s="54"/>
      <c r="P17" s="47"/>
    </row>
    <row r="18" spans="1:16" ht="15.75" customHeight="1">
      <c r="A18" s="350" t="s">
        <v>45</v>
      </c>
      <c r="B18" s="350"/>
      <c r="C18" s="350"/>
      <c r="D18" s="350"/>
      <c r="E18" s="350"/>
      <c r="F18" s="350"/>
      <c r="G18" s="350"/>
      <c r="H18" s="350"/>
      <c r="I18" s="350"/>
      <c r="J18" s="350"/>
      <c r="K18" s="350"/>
      <c r="L18" s="350"/>
      <c r="M18" s="350"/>
      <c r="N18" s="350"/>
      <c r="O18" s="350"/>
      <c r="P18" s="350"/>
    </row>
    <row r="19" spans="1:16" ht="15">
      <c r="A19" s="43" t="s">
        <v>46</v>
      </c>
      <c r="B19" s="49"/>
      <c r="C19" s="45"/>
      <c r="D19" s="56"/>
      <c r="E19" s="57"/>
      <c r="F19" s="58"/>
      <c r="G19" s="43"/>
      <c r="H19" s="44"/>
      <c r="I19" s="58"/>
      <c r="J19" s="43"/>
      <c r="K19" s="44"/>
      <c r="L19" s="58"/>
      <c r="M19" s="43"/>
      <c r="N19" s="44"/>
      <c r="O19" s="58"/>
      <c r="P19" s="47"/>
    </row>
    <row r="20" spans="1:16" s="74" customFormat="1" ht="15">
      <c r="A20" s="64" t="s">
        <v>47</v>
      </c>
      <c r="B20" s="65"/>
      <c r="C20" s="66"/>
      <c r="D20" s="67"/>
      <c r="E20" s="68"/>
      <c r="F20" s="69"/>
      <c r="G20" s="70"/>
      <c r="H20" s="71"/>
      <c r="I20" s="69"/>
      <c r="J20" s="70"/>
      <c r="K20" s="71"/>
      <c r="L20" s="69"/>
      <c r="M20" s="70"/>
      <c r="N20" s="72"/>
      <c r="O20" s="69"/>
      <c r="P20" s="73"/>
    </row>
    <row r="21" spans="1:16" ht="15.75" thickBot="1">
      <c r="A21" s="75"/>
      <c r="B21" s="76"/>
      <c r="C21" s="77"/>
      <c r="D21" s="78"/>
      <c r="E21" s="79"/>
      <c r="F21" s="80">
        <f>$C21*(D21*5+E21*13.5)</f>
        <v>0</v>
      </c>
      <c r="G21" s="78"/>
      <c r="H21" s="79"/>
      <c r="I21" s="282">
        <f>$C21*(G21*5+H21*7)</f>
        <v>0</v>
      </c>
      <c r="J21" s="78"/>
      <c r="K21" s="79"/>
      <c r="L21" s="282">
        <f>$C21*(J21*5+K21*7)</f>
        <v>0</v>
      </c>
      <c r="M21" s="78"/>
      <c r="N21" s="79"/>
      <c r="O21" s="282">
        <f>$C21*(M21*3.5+N21*2)</f>
        <v>0</v>
      </c>
      <c r="P21" s="81">
        <f aca="true" t="shared" si="0" ref="P21:P29">I21+L21+O21</f>
        <v>0</v>
      </c>
    </row>
    <row r="22" spans="1:16" ht="15.75" thickBot="1">
      <c r="A22" s="75"/>
      <c r="B22" s="76"/>
      <c r="C22" s="77"/>
      <c r="D22" s="78"/>
      <c r="E22" s="79"/>
      <c r="F22" s="80">
        <f aca="true" t="shared" si="1" ref="F22:F28">$C22*(D22*5+E22*13.5)</f>
        <v>0</v>
      </c>
      <c r="G22" s="78"/>
      <c r="H22" s="79"/>
      <c r="I22" s="282">
        <f aca="true" t="shared" si="2" ref="I22:I28">$C22*(G22*5+H22*7)</f>
        <v>0</v>
      </c>
      <c r="J22" s="78"/>
      <c r="K22" s="79"/>
      <c r="L22" s="282">
        <f aca="true" t="shared" si="3" ref="L22:L28">$C22*(J22*5+K22*7)</f>
        <v>0</v>
      </c>
      <c r="M22" s="78"/>
      <c r="N22" s="79"/>
      <c r="O22" s="282">
        <f aca="true" t="shared" si="4" ref="O22:O28">$C22*(M22*3.5+N22*2)</f>
        <v>0</v>
      </c>
      <c r="P22" s="81">
        <f t="shared" si="0"/>
        <v>0</v>
      </c>
    </row>
    <row r="23" spans="1:16" ht="15.75" thickBot="1">
      <c r="A23" s="75"/>
      <c r="B23" s="76"/>
      <c r="C23" s="77"/>
      <c r="D23" s="78"/>
      <c r="E23" s="79"/>
      <c r="F23" s="80">
        <f t="shared" si="1"/>
        <v>0</v>
      </c>
      <c r="G23" s="78"/>
      <c r="H23" s="79"/>
      <c r="I23" s="282">
        <f t="shared" si="2"/>
        <v>0</v>
      </c>
      <c r="J23" s="78"/>
      <c r="K23" s="79"/>
      <c r="L23" s="282">
        <f t="shared" si="3"/>
        <v>0</v>
      </c>
      <c r="M23" s="78"/>
      <c r="N23" s="79"/>
      <c r="O23" s="282">
        <f t="shared" si="4"/>
        <v>0</v>
      </c>
      <c r="P23" s="81">
        <f t="shared" si="0"/>
        <v>0</v>
      </c>
    </row>
    <row r="24" spans="1:16" ht="15.75" thickBot="1">
      <c r="A24" s="75"/>
      <c r="B24" s="76"/>
      <c r="C24" s="77"/>
      <c r="D24" s="78"/>
      <c r="E24" s="79"/>
      <c r="F24" s="80">
        <f t="shared" si="1"/>
        <v>0</v>
      </c>
      <c r="G24" s="78"/>
      <c r="H24" s="79"/>
      <c r="I24" s="282">
        <f t="shared" si="2"/>
        <v>0</v>
      </c>
      <c r="J24" s="78"/>
      <c r="K24" s="79"/>
      <c r="L24" s="282">
        <f t="shared" si="3"/>
        <v>0</v>
      </c>
      <c r="M24" s="78"/>
      <c r="N24" s="79"/>
      <c r="O24" s="282">
        <f t="shared" si="4"/>
        <v>0</v>
      </c>
      <c r="P24" s="81">
        <f t="shared" si="0"/>
        <v>0</v>
      </c>
    </row>
    <row r="25" spans="1:16" ht="15.75" thickBot="1">
      <c r="A25" s="75"/>
      <c r="B25" s="76"/>
      <c r="C25" s="77"/>
      <c r="D25" s="78"/>
      <c r="E25" s="79"/>
      <c r="F25" s="80">
        <f t="shared" si="1"/>
        <v>0</v>
      </c>
      <c r="G25" s="78"/>
      <c r="H25" s="79"/>
      <c r="I25" s="282">
        <f t="shared" si="2"/>
        <v>0</v>
      </c>
      <c r="J25" s="78"/>
      <c r="K25" s="79"/>
      <c r="L25" s="282">
        <f t="shared" si="3"/>
        <v>0</v>
      </c>
      <c r="M25" s="78"/>
      <c r="N25" s="79"/>
      <c r="O25" s="282">
        <f t="shared" si="4"/>
        <v>0</v>
      </c>
      <c r="P25" s="81">
        <f t="shared" si="0"/>
        <v>0</v>
      </c>
    </row>
    <row r="26" spans="1:16" ht="15.75" thickBot="1">
      <c r="A26" s="75"/>
      <c r="B26" s="82"/>
      <c r="C26" s="83"/>
      <c r="D26" s="84"/>
      <c r="E26" s="85"/>
      <c r="F26" s="80">
        <f t="shared" si="1"/>
        <v>0</v>
      </c>
      <c r="G26" s="84"/>
      <c r="H26" s="85"/>
      <c r="I26" s="282">
        <f t="shared" si="2"/>
        <v>0</v>
      </c>
      <c r="J26" s="84"/>
      <c r="K26" s="85"/>
      <c r="L26" s="282">
        <f t="shared" si="3"/>
        <v>0</v>
      </c>
      <c r="M26" s="84"/>
      <c r="N26" s="85"/>
      <c r="O26" s="282">
        <f t="shared" si="4"/>
        <v>0</v>
      </c>
      <c r="P26" s="81">
        <f t="shared" si="0"/>
        <v>0</v>
      </c>
    </row>
    <row r="27" spans="1:16" ht="15.75" thickBot="1">
      <c r="A27" s="75"/>
      <c r="B27" s="86"/>
      <c r="C27" s="87"/>
      <c r="D27" s="88"/>
      <c r="E27" s="89"/>
      <c r="F27" s="80">
        <f t="shared" si="1"/>
        <v>0</v>
      </c>
      <c r="G27" s="88"/>
      <c r="H27" s="89"/>
      <c r="I27" s="282">
        <f t="shared" si="2"/>
        <v>0</v>
      </c>
      <c r="J27" s="88"/>
      <c r="K27" s="89"/>
      <c r="L27" s="282">
        <f t="shared" si="3"/>
        <v>0</v>
      </c>
      <c r="M27" s="88"/>
      <c r="N27" s="89"/>
      <c r="O27" s="282">
        <f t="shared" si="4"/>
        <v>0</v>
      </c>
      <c r="P27" s="81">
        <f t="shared" si="0"/>
        <v>0</v>
      </c>
    </row>
    <row r="28" spans="1:16" ht="15.75" thickBot="1">
      <c r="A28" s="75"/>
      <c r="B28" s="82"/>
      <c r="C28" s="83"/>
      <c r="D28" s="84"/>
      <c r="E28" s="85"/>
      <c r="F28" s="80">
        <f t="shared" si="1"/>
        <v>0</v>
      </c>
      <c r="G28" s="84"/>
      <c r="H28" s="85"/>
      <c r="I28" s="282">
        <f t="shared" si="2"/>
        <v>0</v>
      </c>
      <c r="J28" s="84"/>
      <c r="K28" s="85"/>
      <c r="L28" s="282">
        <f t="shared" si="3"/>
        <v>0</v>
      </c>
      <c r="M28" s="84"/>
      <c r="N28" s="85"/>
      <c r="O28" s="282">
        <f t="shared" si="4"/>
        <v>0</v>
      </c>
      <c r="P28" s="81">
        <f t="shared" si="0"/>
        <v>0</v>
      </c>
    </row>
    <row r="29" spans="1:16" ht="15.75" thickBot="1">
      <c r="A29" s="90" t="s">
        <v>48</v>
      </c>
      <c r="B29" s="91"/>
      <c r="C29" s="92"/>
      <c r="D29" s="93"/>
      <c r="E29" s="94"/>
      <c r="F29" s="95">
        <f>SUM(F21:F28)</f>
        <v>0</v>
      </c>
      <c r="G29" s="93"/>
      <c r="H29" s="94"/>
      <c r="I29" s="95">
        <f>SUM(I21:I28)</f>
        <v>0</v>
      </c>
      <c r="J29" s="93"/>
      <c r="K29" s="94"/>
      <c r="L29" s="95">
        <f>SUM(L21:L28)</f>
        <v>0</v>
      </c>
      <c r="M29" s="93"/>
      <c r="N29" s="94"/>
      <c r="O29" s="95">
        <f>SUM(O21:O28)</f>
        <v>0</v>
      </c>
      <c r="P29" s="96">
        <f t="shared" si="0"/>
        <v>0</v>
      </c>
    </row>
    <row r="30" spans="1:16" ht="15">
      <c r="A30" s="97"/>
      <c r="B30" s="98"/>
      <c r="C30" s="98"/>
      <c r="D30" s="99"/>
      <c r="E30" s="99"/>
      <c r="F30" s="98"/>
      <c r="G30" s="99"/>
      <c r="H30" s="99"/>
      <c r="I30" s="98"/>
      <c r="J30" s="99"/>
      <c r="K30" s="99"/>
      <c r="L30" s="98"/>
      <c r="M30" s="99"/>
      <c r="N30" s="99"/>
      <c r="O30" s="98"/>
      <c r="P30" s="100"/>
    </row>
    <row r="31" spans="1:16" s="74" customFormat="1" ht="15">
      <c r="A31" s="101" t="s">
        <v>49</v>
      </c>
      <c r="B31" s="102"/>
      <c r="C31" s="103"/>
      <c r="D31" s="104"/>
      <c r="E31" s="105"/>
      <c r="F31" s="106"/>
      <c r="G31" s="104"/>
      <c r="H31" s="105"/>
      <c r="I31" s="106"/>
      <c r="J31" s="104"/>
      <c r="K31" s="105"/>
      <c r="L31" s="106"/>
      <c r="M31" s="104"/>
      <c r="N31" s="105"/>
      <c r="O31" s="106"/>
      <c r="P31" s="81">
        <f aca="true" t="shared" si="5" ref="P31:P40">I31+L31+O31</f>
        <v>0</v>
      </c>
    </row>
    <row r="32" spans="1:16" ht="15.75" thickBot="1">
      <c r="A32" s="75"/>
      <c r="B32" s="76"/>
      <c r="C32" s="77"/>
      <c r="D32" s="78"/>
      <c r="E32" s="79"/>
      <c r="F32" s="80">
        <f>$C32*(D32*5+E32*13.5)</f>
        <v>0</v>
      </c>
      <c r="G32" s="78"/>
      <c r="H32" s="79"/>
      <c r="I32" s="282">
        <f>$C32*(G32*5+H32*7)</f>
        <v>0</v>
      </c>
      <c r="J32" s="78"/>
      <c r="K32" s="79"/>
      <c r="L32" s="282">
        <f>$C32*(J32*5+K32*7)</f>
        <v>0</v>
      </c>
      <c r="M32" s="78"/>
      <c r="N32" s="79"/>
      <c r="O32" s="282">
        <f>$C32*(M32*3.5+N32*2)</f>
        <v>0</v>
      </c>
      <c r="P32" s="81">
        <f t="shared" si="5"/>
        <v>0</v>
      </c>
    </row>
    <row r="33" spans="1:16" ht="15.75" thickBot="1">
      <c r="A33" s="75"/>
      <c r="B33" s="76"/>
      <c r="C33" s="77"/>
      <c r="D33" s="78"/>
      <c r="E33" s="79"/>
      <c r="F33" s="80">
        <f aca="true" t="shared" si="6" ref="F33:F39">$C33*(D33*5+E33*13.5)</f>
        <v>0</v>
      </c>
      <c r="G33" s="78"/>
      <c r="H33" s="79"/>
      <c r="I33" s="282">
        <f aca="true" t="shared" si="7" ref="I33:I39">$C33*(G33*5+H33*7)</f>
        <v>0</v>
      </c>
      <c r="J33" s="78"/>
      <c r="K33" s="79"/>
      <c r="L33" s="282">
        <f aca="true" t="shared" si="8" ref="L33:L39">$C33*(J33*5+K33*7)</f>
        <v>0</v>
      </c>
      <c r="M33" s="78"/>
      <c r="N33" s="79"/>
      <c r="O33" s="282">
        <f aca="true" t="shared" si="9" ref="O33:O39">$C33*(M33*3.5+N33*2)</f>
        <v>0</v>
      </c>
      <c r="P33" s="81">
        <f t="shared" si="5"/>
        <v>0</v>
      </c>
    </row>
    <row r="34" spans="1:16" ht="15.75" thickBot="1">
      <c r="A34" s="75"/>
      <c r="B34" s="76"/>
      <c r="C34" s="77"/>
      <c r="D34" s="78"/>
      <c r="E34" s="79"/>
      <c r="F34" s="80">
        <f t="shared" si="6"/>
        <v>0</v>
      </c>
      <c r="G34" s="78"/>
      <c r="H34" s="79"/>
      <c r="I34" s="282">
        <f t="shared" si="7"/>
        <v>0</v>
      </c>
      <c r="J34" s="78"/>
      <c r="K34" s="79"/>
      <c r="L34" s="282">
        <f t="shared" si="8"/>
        <v>0</v>
      </c>
      <c r="M34" s="78"/>
      <c r="N34" s="79"/>
      <c r="O34" s="282">
        <f t="shared" si="9"/>
        <v>0</v>
      </c>
      <c r="P34" s="81">
        <f t="shared" si="5"/>
        <v>0</v>
      </c>
    </row>
    <row r="35" spans="1:16" ht="15.75" thickBot="1">
      <c r="A35" s="75"/>
      <c r="B35" s="76"/>
      <c r="C35" s="77"/>
      <c r="D35" s="78"/>
      <c r="E35" s="79"/>
      <c r="F35" s="80">
        <f t="shared" si="6"/>
        <v>0</v>
      </c>
      <c r="G35" s="78"/>
      <c r="H35" s="79"/>
      <c r="I35" s="282">
        <f t="shared" si="7"/>
        <v>0</v>
      </c>
      <c r="J35" s="78"/>
      <c r="K35" s="79"/>
      <c r="L35" s="282">
        <f t="shared" si="8"/>
        <v>0</v>
      </c>
      <c r="M35" s="78"/>
      <c r="N35" s="79"/>
      <c r="O35" s="282">
        <f t="shared" si="9"/>
        <v>0</v>
      </c>
      <c r="P35" s="81">
        <f t="shared" si="5"/>
        <v>0</v>
      </c>
    </row>
    <row r="36" spans="1:16" ht="15.75" thickBot="1">
      <c r="A36" s="75"/>
      <c r="B36" s="76"/>
      <c r="C36" s="77"/>
      <c r="D36" s="78"/>
      <c r="E36" s="79"/>
      <c r="F36" s="80">
        <f t="shared" si="6"/>
        <v>0</v>
      </c>
      <c r="G36" s="78"/>
      <c r="H36" s="79"/>
      <c r="I36" s="282">
        <f t="shared" si="7"/>
        <v>0</v>
      </c>
      <c r="J36" s="78"/>
      <c r="K36" s="79"/>
      <c r="L36" s="282">
        <f t="shared" si="8"/>
        <v>0</v>
      </c>
      <c r="M36" s="78"/>
      <c r="N36" s="79"/>
      <c r="O36" s="282">
        <f t="shared" si="9"/>
        <v>0</v>
      </c>
      <c r="P36" s="81">
        <f t="shared" si="5"/>
        <v>0</v>
      </c>
    </row>
    <row r="37" spans="1:16" ht="15.75" thickBot="1">
      <c r="A37" s="107"/>
      <c r="B37" s="82"/>
      <c r="C37" s="83"/>
      <c r="D37" s="84"/>
      <c r="E37" s="85"/>
      <c r="F37" s="80">
        <f t="shared" si="6"/>
        <v>0</v>
      </c>
      <c r="G37" s="84"/>
      <c r="H37" s="85"/>
      <c r="I37" s="282">
        <f t="shared" si="7"/>
        <v>0</v>
      </c>
      <c r="J37" s="84"/>
      <c r="K37" s="85"/>
      <c r="L37" s="282">
        <f t="shared" si="8"/>
        <v>0</v>
      </c>
      <c r="M37" s="84"/>
      <c r="N37" s="85"/>
      <c r="O37" s="282">
        <f t="shared" si="9"/>
        <v>0</v>
      </c>
      <c r="P37" s="81">
        <f t="shared" si="5"/>
        <v>0</v>
      </c>
    </row>
    <row r="38" spans="1:16" ht="15.75" thickBot="1">
      <c r="A38" s="108"/>
      <c r="B38" s="86"/>
      <c r="C38" s="87"/>
      <c r="D38" s="88"/>
      <c r="E38" s="88"/>
      <c r="F38" s="80">
        <f t="shared" si="6"/>
        <v>0</v>
      </c>
      <c r="G38" s="88"/>
      <c r="H38" s="88"/>
      <c r="I38" s="282">
        <f t="shared" si="7"/>
        <v>0</v>
      </c>
      <c r="J38" s="88"/>
      <c r="K38" s="88"/>
      <c r="L38" s="282">
        <f t="shared" si="8"/>
        <v>0</v>
      </c>
      <c r="M38" s="88"/>
      <c r="N38" s="88"/>
      <c r="O38" s="282">
        <f t="shared" si="9"/>
        <v>0</v>
      </c>
      <c r="P38" s="81">
        <f t="shared" si="5"/>
        <v>0</v>
      </c>
    </row>
    <row r="39" spans="1:16" ht="15.75" thickBot="1">
      <c r="A39" s="109"/>
      <c r="B39" s="82"/>
      <c r="C39" s="83"/>
      <c r="D39" s="88"/>
      <c r="E39" s="88"/>
      <c r="F39" s="80">
        <f t="shared" si="6"/>
        <v>0</v>
      </c>
      <c r="G39" s="88"/>
      <c r="H39" s="88"/>
      <c r="I39" s="282">
        <f t="shared" si="7"/>
        <v>0</v>
      </c>
      <c r="J39" s="88"/>
      <c r="K39" s="88"/>
      <c r="L39" s="282">
        <f t="shared" si="8"/>
        <v>0</v>
      </c>
      <c r="M39" s="88"/>
      <c r="N39" s="88"/>
      <c r="O39" s="282">
        <f t="shared" si="9"/>
        <v>0</v>
      </c>
      <c r="P39" s="81">
        <f t="shared" si="5"/>
        <v>0</v>
      </c>
    </row>
    <row r="40" spans="1:16" ht="15.75" thickBot="1">
      <c r="A40" s="90" t="s">
        <v>50</v>
      </c>
      <c r="B40" s="91"/>
      <c r="C40" s="92"/>
      <c r="D40" s="93"/>
      <c r="E40" s="94"/>
      <c r="F40" s="95">
        <f>SUM(F32:F39)</f>
        <v>0</v>
      </c>
      <c r="G40" s="93"/>
      <c r="H40" s="94"/>
      <c r="I40" s="95">
        <f>SUM(I32:I39)</f>
        <v>0</v>
      </c>
      <c r="J40" s="93"/>
      <c r="K40" s="94"/>
      <c r="L40" s="95">
        <f>SUM(L32:L39)</f>
        <v>0</v>
      </c>
      <c r="M40" s="93"/>
      <c r="N40" s="94"/>
      <c r="O40" s="95">
        <f>SUM(O32:O39)</f>
        <v>0</v>
      </c>
      <c r="P40" s="96">
        <f t="shared" si="5"/>
        <v>0</v>
      </c>
    </row>
    <row r="41" spans="1:16" ht="15">
      <c r="A41" s="97"/>
      <c r="B41" s="98"/>
      <c r="C41" s="98"/>
      <c r="D41" s="99"/>
      <c r="E41" s="99"/>
      <c r="F41" s="98"/>
      <c r="G41" s="99"/>
      <c r="H41" s="99"/>
      <c r="I41" s="98"/>
      <c r="J41" s="99"/>
      <c r="K41" s="99"/>
      <c r="L41" s="98"/>
      <c r="M41" s="99"/>
      <c r="N41" s="99"/>
      <c r="O41" s="98"/>
      <c r="P41" s="100"/>
    </row>
    <row r="42" spans="1:16" s="74" customFormat="1" ht="15.75" thickBot="1">
      <c r="A42" s="101" t="s">
        <v>51</v>
      </c>
      <c r="B42" s="102"/>
      <c r="C42" s="103"/>
      <c r="D42" s="104"/>
      <c r="E42" s="105"/>
      <c r="F42" s="110"/>
      <c r="G42" s="104"/>
      <c r="H42" s="105"/>
      <c r="I42" s="110"/>
      <c r="J42" s="104"/>
      <c r="K42" s="105"/>
      <c r="L42" s="110"/>
      <c r="M42" s="104"/>
      <c r="N42" s="105"/>
      <c r="O42" s="110"/>
      <c r="P42" s="81"/>
    </row>
    <row r="43" spans="1:16" ht="15.75" thickBot="1">
      <c r="A43" s="75"/>
      <c r="B43" s="76"/>
      <c r="C43" s="77"/>
      <c r="D43" s="78"/>
      <c r="E43" s="79"/>
      <c r="F43" s="80">
        <f>$C43*(D43*5+E43*13.5)</f>
        <v>0</v>
      </c>
      <c r="G43" s="78"/>
      <c r="H43" s="79"/>
      <c r="I43" s="282">
        <f>$C43*(G43*5+H43*7)</f>
        <v>0</v>
      </c>
      <c r="J43" s="78"/>
      <c r="K43" s="79"/>
      <c r="L43" s="282">
        <f>$C43*(J43*5+K43*7)</f>
        <v>0</v>
      </c>
      <c r="M43" s="78"/>
      <c r="N43" s="79"/>
      <c r="O43" s="282">
        <f>$C43*(M43*3.5+N43*2)</f>
        <v>0</v>
      </c>
      <c r="P43" s="81">
        <f aca="true" t="shared" si="10" ref="P43:P51">I43+L43+O43</f>
        <v>0</v>
      </c>
    </row>
    <row r="44" spans="1:16" ht="15.75" thickBot="1">
      <c r="A44" s="75"/>
      <c r="B44" s="76"/>
      <c r="C44" s="77"/>
      <c r="D44" s="78"/>
      <c r="E44" s="79"/>
      <c r="F44" s="80">
        <f aca="true" t="shared" si="11" ref="F44:F50">$C44*(D44*5+E44*13.5)</f>
        <v>0</v>
      </c>
      <c r="G44" s="78"/>
      <c r="H44" s="79"/>
      <c r="I44" s="282">
        <f aca="true" t="shared" si="12" ref="I44:I50">$C44*(G44*5+H44*7)</f>
        <v>0</v>
      </c>
      <c r="J44" s="78"/>
      <c r="K44" s="79"/>
      <c r="L44" s="282">
        <f aca="true" t="shared" si="13" ref="L44:L50">$C44*(J44*5+K44*7)</f>
        <v>0</v>
      </c>
      <c r="M44" s="78"/>
      <c r="N44" s="79"/>
      <c r="O44" s="282">
        <f aca="true" t="shared" si="14" ref="O44:O50">$C44*(M44*3.5+N44*2)</f>
        <v>0</v>
      </c>
      <c r="P44" s="81">
        <f t="shared" si="10"/>
        <v>0</v>
      </c>
    </row>
    <row r="45" spans="1:16" ht="15.75" thickBot="1">
      <c r="A45" s="75"/>
      <c r="B45" s="76"/>
      <c r="C45" s="77"/>
      <c r="D45" s="78"/>
      <c r="E45" s="79"/>
      <c r="F45" s="80">
        <f t="shared" si="11"/>
        <v>0</v>
      </c>
      <c r="G45" s="78"/>
      <c r="H45" s="79"/>
      <c r="I45" s="282">
        <f t="shared" si="12"/>
        <v>0</v>
      </c>
      <c r="J45" s="78"/>
      <c r="K45" s="79"/>
      <c r="L45" s="282">
        <f t="shared" si="13"/>
        <v>0</v>
      </c>
      <c r="M45" s="78"/>
      <c r="N45" s="79"/>
      <c r="O45" s="282">
        <f t="shared" si="14"/>
        <v>0</v>
      </c>
      <c r="P45" s="81">
        <f t="shared" si="10"/>
        <v>0</v>
      </c>
    </row>
    <row r="46" spans="1:16" ht="15.75" thickBot="1">
      <c r="A46" s="75"/>
      <c r="B46" s="76"/>
      <c r="C46" s="77"/>
      <c r="D46" s="78"/>
      <c r="E46" s="79"/>
      <c r="F46" s="80">
        <f t="shared" si="11"/>
        <v>0</v>
      </c>
      <c r="G46" s="78"/>
      <c r="H46" s="79"/>
      <c r="I46" s="282">
        <f t="shared" si="12"/>
        <v>0</v>
      </c>
      <c r="J46" s="78"/>
      <c r="K46" s="79"/>
      <c r="L46" s="282">
        <f t="shared" si="13"/>
        <v>0</v>
      </c>
      <c r="M46" s="78"/>
      <c r="N46" s="79"/>
      <c r="O46" s="282">
        <f t="shared" si="14"/>
        <v>0</v>
      </c>
      <c r="P46" s="81">
        <f t="shared" si="10"/>
        <v>0</v>
      </c>
    </row>
    <row r="47" spans="1:16" ht="15.75" thickBot="1">
      <c r="A47" s="75"/>
      <c r="B47" s="76"/>
      <c r="C47" s="77"/>
      <c r="D47" s="78"/>
      <c r="E47" s="79"/>
      <c r="F47" s="80">
        <f t="shared" si="11"/>
        <v>0</v>
      </c>
      <c r="G47" s="78"/>
      <c r="H47" s="79"/>
      <c r="I47" s="282">
        <f t="shared" si="12"/>
        <v>0</v>
      </c>
      <c r="J47" s="78"/>
      <c r="K47" s="79"/>
      <c r="L47" s="282">
        <f t="shared" si="13"/>
        <v>0</v>
      </c>
      <c r="M47" s="78"/>
      <c r="N47" s="79"/>
      <c r="O47" s="282">
        <f t="shared" si="14"/>
        <v>0</v>
      </c>
      <c r="P47" s="81">
        <f t="shared" si="10"/>
        <v>0</v>
      </c>
    </row>
    <row r="48" spans="1:16" ht="15.75" thickBot="1">
      <c r="A48" s="107"/>
      <c r="B48" s="82"/>
      <c r="C48" s="83"/>
      <c r="D48" s="84"/>
      <c r="E48" s="85"/>
      <c r="F48" s="80">
        <f t="shared" si="11"/>
        <v>0</v>
      </c>
      <c r="G48" s="84"/>
      <c r="H48" s="85"/>
      <c r="I48" s="282">
        <f t="shared" si="12"/>
        <v>0</v>
      </c>
      <c r="J48" s="84"/>
      <c r="K48" s="85"/>
      <c r="L48" s="282">
        <f t="shared" si="13"/>
        <v>0</v>
      </c>
      <c r="M48" s="84"/>
      <c r="N48" s="85"/>
      <c r="O48" s="282">
        <f t="shared" si="14"/>
        <v>0</v>
      </c>
      <c r="P48" s="81">
        <f t="shared" si="10"/>
        <v>0</v>
      </c>
    </row>
    <row r="49" spans="1:16" ht="15.75" thickBot="1">
      <c r="A49" s="108"/>
      <c r="B49" s="86"/>
      <c r="C49" s="87"/>
      <c r="D49" s="88"/>
      <c r="E49" s="89"/>
      <c r="F49" s="80">
        <f t="shared" si="11"/>
        <v>0</v>
      </c>
      <c r="G49" s="88"/>
      <c r="H49" s="89"/>
      <c r="I49" s="282">
        <f t="shared" si="12"/>
        <v>0</v>
      </c>
      <c r="J49" s="88"/>
      <c r="K49" s="89"/>
      <c r="L49" s="282">
        <f t="shared" si="13"/>
        <v>0</v>
      </c>
      <c r="M49" s="88"/>
      <c r="N49" s="89"/>
      <c r="O49" s="282">
        <f t="shared" si="14"/>
        <v>0</v>
      </c>
      <c r="P49" s="96">
        <f t="shared" si="10"/>
        <v>0</v>
      </c>
    </row>
    <row r="50" spans="1:16" ht="15.75" thickBot="1">
      <c r="A50" s="109"/>
      <c r="B50" s="82"/>
      <c r="C50" s="83"/>
      <c r="D50" s="84"/>
      <c r="E50" s="85"/>
      <c r="F50" s="80">
        <f t="shared" si="11"/>
        <v>0</v>
      </c>
      <c r="G50" s="84"/>
      <c r="H50" s="85"/>
      <c r="I50" s="282">
        <f t="shared" si="12"/>
        <v>0</v>
      </c>
      <c r="J50" s="84"/>
      <c r="K50" s="85"/>
      <c r="L50" s="282">
        <f t="shared" si="13"/>
        <v>0</v>
      </c>
      <c r="M50" s="84"/>
      <c r="N50" s="85"/>
      <c r="O50" s="282">
        <f t="shared" si="14"/>
        <v>0</v>
      </c>
      <c r="P50" s="111">
        <f t="shared" si="10"/>
        <v>0</v>
      </c>
    </row>
    <row r="51" spans="1:16" ht="15.75" thickBot="1">
      <c r="A51" s="90" t="s">
        <v>52</v>
      </c>
      <c r="B51" s="91"/>
      <c r="C51" s="92"/>
      <c r="D51" s="93"/>
      <c r="E51" s="94"/>
      <c r="F51" s="95">
        <f>SUM(F43:F50)</f>
        <v>0</v>
      </c>
      <c r="G51" s="93"/>
      <c r="H51" s="94"/>
      <c r="I51" s="95">
        <f>SUM(I43:I50)</f>
        <v>0</v>
      </c>
      <c r="J51" s="93"/>
      <c r="K51" s="94"/>
      <c r="L51" s="95">
        <f>SUM(L43:L50)</f>
        <v>0</v>
      </c>
      <c r="M51" s="93"/>
      <c r="N51" s="94"/>
      <c r="O51" s="95">
        <f>SUM(O43:O50)</f>
        <v>0</v>
      </c>
      <c r="P51" s="96">
        <f t="shared" si="10"/>
        <v>0</v>
      </c>
    </row>
    <row r="52" spans="1:16" ht="15">
      <c r="A52" s="97"/>
      <c r="B52" s="98"/>
      <c r="C52" s="98"/>
      <c r="D52" s="99"/>
      <c r="E52" s="99"/>
      <c r="F52" s="98"/>
      <c r="G52" s="99"/>
      <c r="H52" s="99"/>
      <c r="I52" s="98"/>
      <c r="J52" s="99"/>
      <c r="K52" s="99"/>
      <c r="L52" s="98"/>
      <c r="M52" s="99"/>
      <c r="N52" s="99"/>
      <c r="O52" s="98"/>
      <c r="P52" s="100"/>
    </row>
    <row r="53" spans="1:16" s="74" customFormat="1" ht="15">
      <c r="A53" s="101" t="s">
        <v>53</v>
      </c>
      <c r="B53" s="102"/>
      <c r="C53" s="103"/>
      <c r="D53" s="104"/>
      <c r="E53" s="105"/>
      <c r="F53" s="110"/>
      <c r="G53" s="104"/>
      <c r="H53" s="105"/>
      <c r="I53" s="110"/>
      <c r="J53" s="104"/>
      <c r="K53" s="105"/>
      <c r="L53" s="110"/>
      <c r="M53" s="104"/>
      <c r="N53" s="105"/>
      <c r="O53" s="110"/>
      <c r="P53" s="112"/>
    </row>
    <row r="54" spans="1:16" ht="15">
      <c r="A54" s="75"/>
      <c r="B54" s="76"/>
      <c r="C54" s="77"/>
      <c r="D54" s="78"/>
      <c r="E54" s="79"/>
      <c r="F54" s="80">
        <f>$C54*(D54*5+E54*13.5)</f>
        <v>0</v>
      </c>
      <c r="G54" s="78"/>
      <c r="H54" s="79"/>
      <c r="I54" s="282">
        <f>$C54*(G54*5+H54*7)</f>
        <v>0</v>
      </c>
      <c r="J54" s="78"/>
      <c r="K54" s="79"/>
      <c r="L54" s="282">
        <f>$C54*(J54*5+K54*7)</f>
        <v>0</v>
      </c>
      <c r="M54" s="78"/>
      <c r="N54" s="79"/>
      <c r="O54" s="282">
        <f>$C54*(M54*3.5+N54*2)</f>
        <v>0</v>
      </c>
      <c r="P54" s="81">
        <f aca="true" t="shared" si="15" ref="P54:P62">I54+L54+O54</f>
        <v>0</v>
      </c>
    </row>
    <row r="55" spans="1:16" ht="15">
      <c r="A55" s="75"/>
      <c r="B55" s="76"/>
      <c r="C55" s="77"/>
      <c r="D55" s="78"/>
      <c r="E55" s="79"/>
      <c r="F55" s="80">
        <f aca="true" t="shared" si="16" ref="F55:F61">$C55*(D55*5+E55*13.5)</f>
        <v>0</v>
      </c>
      <c r="G55" s="78"/>
      <c r="H55" s="79"/>
      <c r="I55" s="282">
        <f aca="true" t="shared" si="17" ref="I55:I61">$C55*(G55*5+H55*7)</f>
        <v>0</v>
      </c>
      <c r="J55" s="78"/>
      <c r="K55" s="79"/>
      <c r="L55" s="282">
        <f aca="true" t="shared" si="18" ref="L55:L61">$C55*(J55*5+K55*7)</f>
        <v>0</v>
      </c>
      <c r="M55" s="78"/>
      <c r="N55" s="79"/>
      <c r="O55" s="282">
        <f aca="true" t="shared" si="19" ref="O55:O61">$C55*(M55*3.5+N55*2)</f>
        <v>0</v>
      </c>
      <c r="P55" s="81">
        <f t="shared" si="15"/>
        <v>0</v>
      </c>
    </row>
    <row r="56" spans="1:16" ht="15">
      <c r="A56" s="75"/>
      <c r="B56" s="76"/>
      <c r="C56" s="77"/>
      <c r="D56" s="78"/>
      <c r="E56" s="79"/>
      <c r="F56" s="80">
        <f t="shared" si="16"/>
        <v>0</v>
      </c>
      <c r="G56" s="78"/>
      <c r="H56" s="79"/>
      <c r="I56" s="282">
        <f t="shared" si="17"/>
        <v>0</v>
      </c>
      <c r="J56" s="78"/>
      <c r="K56" s="79"/>
      <c r="L56" s="282">
        <f t="shared" si="18"/>
        <v>0</v>
      </c>
      <c r="M56" s="78"/>
      <c r="N56" s="79"/>
      <c r="O56" s="282">
        <f t="shared" si="19"/>
        <v>0</v>
      </c>
      <c r="P56" s="81">
        <f t="shared" si="15"/>
        <v>0</v>
      </c>
    </row>
    <row r="57" spans="1:16" ht="15">
      <c r="A57" s="75"/>
      <c r="B57" s="76"/>
      <c r="C57" s="77"/>
      <c r="D57" s="78"/>
      <c r="E57" s="79"/>
      <c r="F57" s="80">
        <f t="shared" si="16"/>
        <v>0</v>
      </c>
      <c r="G57" s="78"/>
      <c r="H57" s="79"/>
      <c r="I57" s="282">
        <f t="shared" si="17"/>
        <v>0</v>
      </c>
      <c r="J57" s="78"/>
      <c r="K57" s="79"/>
      <c r="L57" s="282">
        <f t="shared" si="18"/>
        <v>0</v>
      </c>
      <c r="M57" s="78"/>
      <c r="N57" s="79"/>
      <c r="O57" s="282">
        <f t="shared" si="19"/>
        <v>0</v>
      </c>
      <c r="P57" s="81">
        <f t="shared" si="15"/>
        <v>0</v>
      </c>
    </row>
    <row r="58" spans="1:16" ht="15">
      <c r="A58" s="75"/>
      <c r="B58" s="76"/>
      <c r="C58" s="77"/>
      <c r="D58" s="78"/>
      <c r="E58" s="79"/>
      <c r="F58" s="80">
        <f t="shared" si="16"/>
        <v>0</v>
      </c>
      <c r="G58" s="78"/>
      <c r="H58" s="79"/>
      <c r="I58" s="282">
        <f t="shared" si="17"/>
        <v>0</v>
      </c>
      <c r="J58" s="78"/>
      <c r="K58" s="79"/>
      <c r="L58" s="282">
        <f t="shared" si="18"/>
        <v>0</v>
      </c>
      <c r="M58" s="78"/>
      <c r="N58" s="79"/>
      <c r="O58" s="282">
        <f t="shared" si="19"/>
        <v>0</v>
      </c>
      <c r="P58" s="81">
        <f t="shared" si="15"/>
        <v>0</v>
      </c>
    </row>
    <row r="59" spans="1:16" ht="15">
      <c r="A59" s="107"/>
      <c r="B59" s="82"/>
      <c r="C59" s="83"/>
      <c r="D59" s="84"/>
      <c r="E59" s="85"/>
      <c r="F59" s="80">
        <f t="shared" si="16"/>
        <v>0</v>
      </c>
      <c r="G59" s="84"/>
      <c r="H59" s="85"/>
      <c r="I59" s="282">
        <f t="shared" si="17"/>
        <v>0</v>
      </c>
      <c r="J59" s="84"/>
      <c r="K59" s="85"/>
      <c r="L59" s="282">
        <f t="shared" si="18"/>
        <v>0</v>
      </c>
      <c r="M59" s="84"/>
      <c r="N59" s="85"/>
      <c r="O59" s="282">
        <f t="shared" si="19"/>
        <v>0</v>
      </c>
      <c r="P59" s="81">
        <f t="shared" si="15"/>
        <v>0</v>
      </c>
    </row>
    <row r="60" spans="1:16" ht="15">
      <c r="A60" s="107"/>
      <c r="B60" s="82"/>
      <c r="C60" s="83"/>
      <c r="D60" s="84"/>
      <c r="E60" s="85"/>
      <c r="F60" s="80">
        <f t="shared" si="16"/>
        <v>0</v>
      </c>
      <c r="G60" s="84"/>
      <c r="H60" s="85"/>
      <c r="I60" s="282">
        <f t="shared" si="17"/>
        <v>0</v>
      </c>
      <c r="J60" s="84"/>
      <c r="K60" s="85"/>
      <c r="L60" s="282">
        <f t="shared" si="18"/>
        <v>0</v>
      </c>
      <c r="M60" s="84"/>
      <c r="N60" s="85"/>
      <c r="O60" s="282">
        <f t="shared" si="19"/>
        <v>0</v>
      </c>
      <c r="P60" s="81">
        <f t="shared" si="15"/>
        <v>0</v>
      </c>
    </row>
    <row r="61" spans="1:16" ht="15">
      <c r="A61" s="108"/>
      <c r="B61" s="86"/>
      <c r="C61" s="87"/>
      <c r="D61" s="88"/>
      <c r="E61" s="89"/>
      <c r="F61" s="80">
        <f t="shared" si="16"/>
        <v>0</v>
      </c>
      <c r="G61" s="88"/>
      <c r="H61" s="89"/>
      <c r="I61" s="282">
        <f t="shared" si="17"/>
        <v>0</v>
      </c>
      <c r="J61" s="88"/>
      <c r="K61" s="89"/>
      <c r="L61" s="282">
        <f t="shared" si="18"/>
        <v>0</v>
      </c>
      <c r="M61" s="88"/>
      <c r="N61" s="89"/>
      <c r="O61" s="282">
        <f t="shared" si="19"/>
        <v>0</v>
      </c>
      <c r="P61" s="81">
        <f t="shared" si="15"/>
        <v>0</v>
      </c>
    </row>
    <row r="62" spans="1:16" ht="15">
      <c r="A62" s="90" t="s">
        <v>54</v>
      </c>
      <c r="B62" s="91"/>
      <c r="C62" s="92"/>
      <c r="D62" s="93"/>
      <c r="E62" s="94"/>
      <c r="F62" s="95">
        <f>SUM(F54:F61)</f>
        <v>0</v>
      </c>
      <c r="G62" s="93"/>
      <c r="H62" s="94"/>
      <c r="I62" s="95">
        <f>SUM(I54:I61)</f>
        <v>0</v>
      </c>
      <c r="J62" s="93"/>
      <c r="K62" s="94"/>
      <c r="L62" s="95">
        <f>SUM(L54:L61)</f>
        <v>0</v>
      </c>
      <c r="M62" s="93"/>
      <c r="N62" s="94"/>
      <c r="O62" s="95">
        <f>SUM(O54:O61)</f>
        <v>0</v>
      </c>
      <c r="P62" s="96">
        <f t="shared" si="15"/>
        <v>0</v>
      </c>
    </row>
    <row r="63" spans="1:16" ht="15">
      <c r="A63" s="97"/>
      <c r="B63" s="98"/>
      <c r="C63" s="98"/>
      <c r="D63" s="99"/>
      <c r="E63" s="99"/>
      <c r="F63" s="98"/>
      <c r="G63" s="99"/>
      <c r="H63" s="99"/>
      <c r="I63" s="98"/>
      <c r="J63" s="99"/>
      <c r="K63" s="99"/>
      <c r="L63" s="98"/>
      <c r="M63" s="99"/>
      <c r="N63" s="99"/>
      <c r="O63" s="98"/>
      <c r="P63" s="100"/>
    </row>
    <row r="64" spans="1:16" ht="15.75" thickBot="1">
      <c r="A64" s="64" t="s">
        <v>55</v>
      </c>
      <c r="B64" s="113"/>
      <c r="C64" s="66"/>
      <c r="D64" s="114"/>
      <c r="E64" s="115"/>
      <c r="F64" s="116"/>
      <c r="G64" s="114"/>
      <c r="H64" s="115"/>
      <c r="I64" s="116"/>
      <c r="J64" s="114"/>
      <c r="K64" s="115"/>
      <c r="L64" s="116"/>
      <c r="M64" s="114"/>
      <c r="N64" s="115"/>
      <c r="O64" s="116"/>
      <c r="P64" s="117"/>
    </row>
    <row r="65" spans="1:16" ht="15.75" thickBot="1">
      <c r="A65" s="75"/>
      <c r="B65" s="76"/>
      <c r="C65" s="77"/>
      <c r="D65" s="78"/>
      <c r="E65" s="79"/>
      <c r="F65" s="80">
        <f>$C65*(D65*5+E65*13.5)</f>
        <v>0</v>
      </c>
      <c r="G65" s="78"/>
      <c r="H65" s="79"/>
      <c r="I65" s="282">
        <f>$C65*(G65*5+H65*7)</f>
        <v>0</v>
      </c>
      <c r="J65" s="78"/>
      <c r="K65" s="79"/>
      <c r="L65" s="282">
        <f>$C65*(J65*5+K65*7)</f>
        <v>0</v>
      </c>
      <c r="M65" s="78"/>
      <c r="N65" s="79"/>
      <c r="O65" s="282">
        <f>$C65*(M65*3.5+N65*2)</f>
        <v>0</v>
      </c>
      <c r="P65" s="81">
        <f aca="true" t="shared" si="20" ref="P65:P73">I65+L65+O65</f>
        <v>0</v>
      </c>
    </row>
    <row r="66" spans="1:16" ht="15.75" thickBot="1">
      <c r="A66" s="75"/>
      <c r="B66" s="76"/>
      <c r="C66" s="77"/>
      <c r="D66" s="78"/>
      <c r="E66" s="79"/>
      <c r="F66" s="80">
        <f aca="true" t="shared" si="21" ref="F66:F72">$C66*(D66*5+E66*13.5)</f>
        <v>0</v>
      </c>
      <c r="G66" s="78"/>
      <c r="H66" s="79"/>
      <c r="I66" s="282">
        <f aca="true" t="shared" si="22" ref="I66:I72">$C66*(G66*5+H66*7)</f>
        <v>0</v>
      </c>
      <c r="J66" s="78"/>
      <c r="K66" s="79"/>
      <c r="L66" s="282">
        <f aca="true" t="shared" si="23" ref="L66:L72">$C66*(J66*5+K66*7)</f>
        <v>0</v>
      </c>
      <c r="M66" s="78"/>
      <c r="N66" s="79"/>
      <c r="O66" s="282">
        <f aca="true" t="shared" si="24" ref="O66:O72">$C66*(M66*3.5+N66*2)</f>
        <v>0</v>
      </c>
      <c r="P66" s="81">
        <f t="shared" si="20"/>
        <v>0</v>
      </c>
    </row>
    <row r="67" spans="1:16" ht="15.75" thickBot="1">
      <c r="A67" s="75"/>
      <c r="B67" s="76"/>
      <c r="C67" s="77"/>
      <c r="D67" s="78"/>
      <c r="E67" s="79"/>
      <c r="F67" s="80">
        <f t="shared" si="21"/>
        <v>0</v>
      </c>
      <c r="G67" s="78"/>
      <c r="H67" s="79"/>
      <c r="I67" s="282">
        <f t="shared" si="22"/>
        <v>0</v>
      </c>
      <c r="J67" s="78"/>
      <c r="K67" s="79"/>
      <c r="L67" s="282">
        <f t="shared" si="23"/>
        <v>0</v>
      </c>
      <c r="M67" s="78"/>
      <c r="N67" s="79"/>
      <c r="O67" s="282">
        <f t="shared" si="24"/>
        <v>0</v>
      </c>
      <c r="P67" s="81">
        <f t="shared" si="20"/>
        <v>0</v>
      </c>
    </row>
    <row r="68" spans="1:16" ht="15.75" thickBot="1">
      <c r="A68" s="75"/>
      <c r="B68" s="76"/>
      <c r="C68" s="77"/>
      <c r="D68" s="78"/>
      <c r="E68" s="79"/>
      <c r="F68" s="80">
        <f t="shared" si="21"/>
        <v>0</v>
      </c>
      <c r="G68" s="78"/>
      <c r="H68" s="79"/>
      <c r="I68" s="282">
        <f t="shared" si="22"/>
        <v>0</v>
      </c>
      <c r="J68" s="78"/>
      <c r="K68" s="79"/>
      <c r="L68" s="282">
        <f t="shared" si="23"/>
        <v>0</v>
      </c>
      <c r="M68" s="78"/>
      <c r="N68" s="79"/>
      <c r="O68" s="282">
        <f t="shared" si="24"/>
        <v>0</v>
      </c>
      <c r="P68" s="81">
        <f t="shared" si="20"/>
        <v>0</v>
      </c>
    </row>
    <row r="69" spans="1:16" ht="15.75" thickBot="1">
      <c r="A69" s="75"/>
      <c r="B69" s="76"/>
      <c r="C69" s="77"/>
      <c r="D69" s="78"/>
      <c r="E69" s="79"/>
      <c r="F69" s="80">
        <f t="shared" si="21"/>
        <v>0</v>
      </c>
      <c r="G69" s="78"/>
      <c r="H69" s="79"/>
      <c r="I69" s="282">
        <f t="shared" si="22"/>
        <v>0</v>
      </c>
      <c r="J69" s="78"/>
      <c r="K69" s="79"/>
      <c r="L69" s="282">
        <f t="shared" si="23"/>
        <v>0</v>
      </c>
      <c r="M69" s="78"/>
      <c r="N69" s="79"/>
      <c r="O69" s="282">
        <f t="shared" si="24"/>
        <v>0</v>
      </c>
      <c r="P69" s="81">
        <f t="shared" si="20"/>
        <v>0</v>
      </c>
    </row>
    <row r="70" spans="1:16" ht="15.75" thickBot="1">
      <c r="A70" s="107"/>
      <c r="B70" s="82"/>
      <c r="C70" s="83"/>
      <c r="D70" s="84"/>
      <c r="E70" s="85"/>
      <c r="F70" s="80">
        <f t="shared" si="21"/>
        <v>0</v>
      </c>
      <c r="G70" s="84"/>
      <c r="H70" s="85"/>
      <c r="I70" s="282">
        <f t="shared" si="22"/>
        <v>0</v>
      </c>
      <c r="J70" s="84"/>
      <c r="K70" s="85"/>
      <c r="L70" s="282">
        <f t="shared" si="23"/>
        <v>0</v>
      </c>
      <c r="M70" s="84"/>
      <c r="N70" s="85"/>
      <c r="O70" s="282">
        <f t="shared" si="24"/>
        <v>0</v>
      </c>
      <c r="P70" s="81">
        <f t="shared" si="20"/>
        <v>0</v>
      </c>
    </row>
    <row r="71" spans="1:16" ht="15.75" thickBot="1">
      <c r="A71" s="107"/>
      <c r="B71" s="82"/>
      <c r="C71" s="83"/>
      <c r="D71" s="84"/>
      <c r="E71" s="85"/>
      <c r="F71" s="80">
        <f t="shared" si="21"/>
        <v>0</v>
      </c>
      <c r="G71" s="84"/>
      <c r="H71" s="85"/>
      <c r="I71" s="282">
        <f t="shared" si="22"/>
        <v>0</v>
      </c>
      <c r="J71" s="84"/>
      <c r="K71" s="85"/>
      <c r="L71" s="282">
        <f t="shared" si="23"/>
        <v>0</v>
      </c>
      <c r="M71" s="84"/>
      <c r="N71" s="85"/>
      <c r="O71" s="282">
        <f t="shared" si="24"/>
        <v>0</v>
      </c>
      <c r="P71" s="81">
        <f t="shared" si="20"/>
        <v>0</v>
      </c>
    </row>
    <row r="72" spans="1:16" ht="15.75" thickBot="1">
      <c r="A72" s="108"/>
      <c r="B72" s="86"/>
      <c r="C72" s="87"/>
      <c r="D72" s="88"/>
      <c r="E72" s="89"/>
      <c r="F72" s="80">
        <f t="shared" si="21"/>
        <v>0</v>
      </c>
      <c r="G72" s="88"/>
      <c r="H72" s="89"/>
      <c r="I72" s="282">
        <f t="shared" si="22"/>
        <v>0</v>
      </c>
      <c r="J72" s="88"/>
      <c r="K72" s="89"/>
      <c r="L72" s="282">
        <f t="shared" si="23"/>
        <v>0</v>
      </c>
      <c r="M72" s="88"/>
      <c r="N72" s="89"/>
      <c r="O72" s="282">
        <f t="shared" si="24"/>
        <v>0</v>
      </c>
      <c r="P72" s="96">
        <f t="shared" si="20"/>
        <v>0</v>
      </c>
    </row>
    <row r="73" spans="1:16" ht="15.75" thickBot="1">
      <c r="A73" s="64" t="s">
        <v>56</v>
      </c>
      <c r="B73" s="113"/>
      <c r="C73" s="113"/>
      <c r="D73" s="113"/>
      <c r="E73" s="113"/>
      <c r="F73" s="118">
        <f>SUM(F65:F72)</f>
        <v>0</v>
      </c>
      <c r="G73" s="113"/>
      <c r="H73" s="113"/>
      <c r="I73" s="118">
        <f>SUM(I65:I72)</f>
        <v>0</v>
      </c>
      <c r="J73" s="113"/>
      <c r="K73" s="113"/>
      <c r="L73" s="118">
        <f>SUM(L65:L72)</f>
        <v>0</v>
      </c>
      <c r="M73" s="113"/>
      <c r="N73" s="113"/>
      <c r="O73" s="118">
        <f>SUM(O65:O72)</f>
        <v>0</v>
      </c>
      <c r="P73" s="69">
        <f t="shared" si="20"/>
        <v>0</v>
      </c>
    </row>
    <row r="74" spans="1:16" ht="15">
      <c r="A74" s="119"/>
      <c r="B74" s="120"/>
      <c r="C74" s="120"/>
      <c r="D74" s="120"/>
      <c r="E74" s="120"/>
      <c r="F74" s="120"/>
      <c r="G74" s="120"/>
      <c r="H74" s="120"/>
      <c r="I74" s="120"/>
      <c r="J74" s="120"/>
      <c r="K74" s="120"/>
      <c r="L74" s="120"/>
      <c r="M74" s="120"/>
      <c r="N74" s="120"/>
      <c r="O74" s="120"/>
      <c r="P74" s="121"/>
    </row>
    <row r="75" spans="1:16" ht="15.75" thickBot="1">
      <c r="A75" s="119"/>
      <c r="B75" s="120"/>
      <c r="C75" s="120"/>
      <c r="D75" s="120"/>
      <c r="E75" s="120"/>
      <c r="F75" s="120"/>
      <c r="G75" s="120"/>
      <c r="H75" s="120"/>
      <c r="I75" s="120"/>
      <c r="J75" s="120"/>
      <c r="K75" s="120"/>
      <c r="L75" s="120"/>
      <c r="M75" s="120"/>
      <c r="N75" s="120"/>
      <c r="O75" s="120"/>
      <c r="P75" s="121"/>
    </row>
    <row r="76" spans="1:16" s="74" customFormat="1" ht="15.75" thickBot="1">
      <c r="A76" s="64" t="s">
        <v>57</v>
      </c>
      <c r="B76" s="113"/>
      <c r="C76" s="66"/>
      <c r="D76" s="70"/>
      <c r="E76" s="71"/>
      <c r="F76" s="122">
        <f>F62+F51+F40+F29+F73</f>
        <v>0</v>
      </c>
      <c r="G76" s="70"/>
      <c r="H76" s="71"/>
      <c r="I76" s="238">
        <f>I62+I51+I40+I29+I73</f>
        <v>0</v>
      </c>
      <c r="J76" s="70"/>
      <c r="K76" s="71"/>
      <c r="L76" s="238">
        <f>L62+L51+L40+L29+L73</f>
        <v>0</v>
      </c>
      <c r="M76" s="70"/>
      <c r="N76" s="72"/>
      <c r="O76" s="238">
        <f>O62+O51+O40+O29+O73</f>
        <v>0</v>
      </c>
      <c r="P76" s="122">
        <f>P62+P51+P40+P29+P73</f>
        <v>0</v>
      </c>
    </row>
    <row r="79" spans="1:9" ht="15">
      <c r="A79" s="123" t="s">
        <v>21</v>
      </c>
      <c r="C79" s="237" t="s">
        <v>244</v>
      </c>
      <c r="D79" s="230"/>
      <c r="E79" s="230"/>
      <c r="F79" s="230"/>
      <c r="G79" s="230"/>
      <c r="H79" s="230"/>
      <c r="I79" s="230"/>
    </row>
    <row r="80" ht="15">
      <c r="A80" s="41"/>
    </row>
    <row r="81" ht="30">
      <c r="A81" s="39" t="s">
        <v>22</v>
      </c>
    </row>
    <row r="84" spans="1:7" ht="30.6" customHeight="1">
      <c r="A84" s="351" t="s">
        <v>58</v>
      </c>
      <c r="B84" s="351"/>
      <c r="C84" s="351"/>
      <c r="D84" s="351"/>
      <c r="E84" s="351"/>
      <c r="F84" s="351"/>
      <c r="G84" s="351"/>
    </row>
    <row r="85" spans="1:7" ht="33.6" customHeight="1">
      <c r="A85" s="351" t="s">
        <v>59</v>
      </c>
      <c r="B85" s="351"/>
      <c r="C85" s="351"/>
      <c r="D85" s="351"/>
      <c r="E85" s="351"/>
      <c r="F85" s="351"/>
      <c r="G85" s="351"/>
    </row>
    <row r="86" spans="1:7" ht="71.25" customHeight="1">
      <c r="A86" s="351" t="s">
        <v>60</v>
      </c>
      <c r="B86" s="351"/>
      <c r="C86" s="351"/>
      <c r="D86" s="351"/>
      <c r="E86" s="351"/>
      <c r="F86" s="351"/>
      <c r="G86" s="351"/>
    </row>
    <row r="87" spans="1:7" ht="109.5" customHeight="1">
      <c r="A87" s="351" t="s">
        <v>61</v>
      </c>
      <c r="B87" s="351"/>
      <c r="C87" s="351"/>
      <c r="D87" s="351"/>
      <c r="E87" s="351"/>
      <c r="F87" s="351"/>
      <c r="G87" s="351"/>
    </row>
    <row r="88" ht="15">
      <c r="A88" s="40" t="s">
        <v>62</v>
      </c>
    </row>
    <row r="90" spans="1:8" ht="19.5" customHeight="1">
      <c r="A90" s="348" t="s">
        <v>63</v>
      </c>
      <c r="B90" s="348"/>
      <c r="C90" s="348"/>
      <c r="D90" s="348"/>
      <c r="E90" s="348"/>
      <c r="F90" s="348"/>
      <c r="G90" s="124"/>
      <c r="H90" s="124"/>
    </row>
    <row r="92" spans="1:6" ht="14.25" customHeight="1">
      <c r="A92" s="125" t="s">
        <v>64</v>
      </c>
      <c r="B92" s="126" t="s">
        <v>65</v>
      </c>
      <c r="C92" s="126"/>
      <c r="D92" s="126"/>
      <c r="E92" s="126"/>
      <c r="F92" s="127"/>
    </row>
    <row r="93" spans="1:6" ht="14.25" customHeight="1" thickBot="1">
      <c r="A93" s="128" t="s">
        <v>66</v>
      </c>
      <c r="B93" s="129"/>
      <c r="C93" s="129"/>
      <c r="D93" s="129"/>
      <c r="E93" s="129"/>
      <c r="F93" s="130"/>
    </row>
    <row r="94" ht="13.5" customHeight="1" hidden="1"/>
    <row r="95" ht="21" customHeight="1"/>
    <row r="96" spans="1:7" ht="22.5" customHeight="1">
      <c r="A96" s="349" t="s">
        <v>67</v>
      </c>
      <c r="B96" s="349"/>
      <c r="C96" s="349"/>
      <c r="D96" s="349"/>
      <c r="E96" s="349"/>
      <c r="F96" s="349"/>
      <c r="G96" s="349"/>
    </row>
    <row r="97" spans="1:7" ht="27.75" customHeight="1">
      <c r="A97" s="347" t="s">
        <v>68</v>
      </c>
      <c r="B97" s="347"/>
      <c r="C97" s="347"/>
      <c r="D97" s="347"/>
      <c r="E97" s="347"/>
      <c r="F97" s="347"/>
      <c r="G97" s="347"/>
    </row>
    <row r="98" spans="1:7" ht="23.25" customHeight="1">
      <c r="A98" s="346" t="s">
        <v>69</v>
      </c>
      <c r="B98" s="346"/>
      <c r="C98" s="346"/>
      <c r="D98" s="346"/>
      <c r="E98" s="346"/>
      <c r="F98" s="346"/>
      <c r="G98" s="346"/>
    </row>
    <row r="99" spans="1:7" ht="48.75" customHeight="1">
      <c r="A99" s="345" t="s">
        <v>70</v>
      </c>
      <c r="B99" s="345"/>
      <c r="C99" s="345"/>
      <c r="D99" s="345"/>
      <c r="E99" s="345"/>
      <c r="F99" s="345"/>
      <c r="G99" s="345"/>
    </row>
    <row r="100" spans="1:7" ht="62.25" customHeight="1">
      <c r="A100" s="345" t="s">
        <v>71</v>
      </c>
      <c r="B100" s="345"/>
      <c r="C100" s="345"/>
      <c r="D100" s="345"/>
      <c r="E100" s="345"/>
      <c r="F100" s="345"/>
      <c r="G100" s="345"/>
    </row>
    <row r="101" spans="1:7" ht="93" customHeight="1">
      <c r="A101" s="345" t="s">
        <v>72</v>
      </c>
      <c r="B101" s="345"/>
      <c r="C101" s="345"/>
      <c r="D101" s="345"/>
      <c r="E101" s="345"/>
      <c r="F101" s="345"/>
      <c r="G101" s="345"/>
    </row>
    <row r="102" spans="1:7" ht="21" customHeight="1">
      <c r="A102" s="346" t="s">
        <v>73</v>
      </c>
      <c r="B102" s="346"/>
      <c r="C102" s="346"/>
      <c r="D102" s="346"/>
      <c r="E102" s="346"/>
      <c r="F102" s="346"/>
      <c r="G102" s="346"/>
    </row>
    <row r="103" spans="1:7" ht="21.75" customHeight="1">
      <c r="A103" s="346" t="s">
        <v>74</v>
      </c>
      <c r="B103" s="346"/>
      <c r="C103" s="346"/>
      <c r="D103" s="346"/>
      <c r="E103" s="346"/>
      <c r="F103" s="346"/>
      <c r="G103" s="346"/>
    </row>
    <row r="104" spans="1:7" ht="52.5" customHeight="1">
      <c r="A104" s="345" t="s">
        <v>75</v>
      </c>
      <c r="B104" s="345"/>
      <c r="C104" s="345"/>
      <c r="D104" s="345"/>
      <c r="E104" s="345"/>
      <c r="F104" s="345"/>
      <c r="G104" s="345"/>
    </row>
    <row r="105" spans="1:7" ht="36" customHeight="1">
      <c r="A105" s="345" t="s">
        <v>76</v>
      </c>
      <c r="B105" s="345"/>
      <c r="C105" s="345"/>
      <c r="D105" s="345"/>
      <c r="E105" s="345"/>
      <c r="F105" s="345"/>
      <c r="G105" s="345"/>
    </row>
    <row r="106" spans="1:7" ht="69.75" customHeight="1">
      <c r="A106" s="345" t="s">
        <v>77</v>
      </c>
      <c r="B106" s="345"/>
      <c r="C106" s="345"/>
      <c r="D106" s="345"/>
      <c r="E106" s="345"/>
      <c r="F106" s="345"/>
      <c r="G106" s="345"/>
    </row>
    <row r="107" spans="1:7" ht="21" customHeight="1">
      <c r="A107" s="346" t="s">
        <v>78</v>
      </c>
      <c r="B107" s="346"/>
      <c r="C107" s="346"/>
      <c r="D107" s="346"/>
      <c r="E107" s="346"/>
      <c r="F107" s="346"/>
      <c r="G107" s="346"/>
    </row>
    <row r="108" spans="1:7" ht="21.75" customHeight="1">
      <c r="A108" s="347" t="s">
        <v>79</v>
      </c>
      <c r="B108" s="347"/>
      <c r="C108" s="347"/>
      <c r="D108" s="347"/>
      <c r="E108" s="347"/>
      <c r="F108" s="347"/>
      <c r="G108" s="347"/>
    </row>
    <row r="109" spans="1:7" ht="66.75" customHeight="1">
      <c r="A109" s="345" t="s">
        <v>80</v>
      </c>
      <c r="B109" s="345"/>
      <c r="C109" s="345"/>
      <c r="D109" s="345"/>
      <c r="E109" s="345"/>
      <c r="F109" s="345"/>
      <c r="G109" s="345"/>
    </row>
    <row r="110" spans="1:7" ht="54" customHeight="1">
      <c r="A110" s="345" t="s">
        <v>81</v>
      </c>
      <c r="B110" s="345"/>
      <c r="C110" s="345"/>
      <c r="D110" s="345"/>
      <c r="E110" s="345"/>
      <c r="F110" s="345"/>
      <c r="G110" s="345"/>
    </row>
    <row r="111" spans="1:7" ht="37.5" customHeight="1">
      <c r="A111" s="345" t="s">
        <v>82</v>
      </c>
      <c r="B111" s="345"/>
      <c r="C111" s="345"/>
      <c r="D111" s="345"/>
      <c r="E111" s="345"/>
      <c r="F111" s="345"/>
      <c r="G111" s="345"/>
    </row>
    <row r="112" spans="1:7" ht="36" customHeight="1">
      <c r="A112" s="345" t="s">
        <v>83</v>
      </c>
      <c r="B112" s="345"/>
      <c r="C112" s="345"/>
      <c r="D112" s="345"/>
      <c r="E112" s="345"/>
      <c r="F112" s="345"/>
      <c r="G112" s="345"/>
    </row>
    <row r="113" spans="1:7" ht="19.5" customHeight="1">
      <c r="A113" s="345" t="s">
        <v>84</v>
      </c>
      <c r="B113" s="345"/>
      <c r="C113" s="345"/>
      <c r="D113" s="345"/>
      <c r="E113" s="345"/>
      <c r="F113" s="345"/>
      <c r="G113" s="345"/>
    </row>
  </sheetData>
  <mergeCells count="29">
    <mergeCell ref="A2:P2"/>
    <mergeCell ref="D3:F3"/>
    <mergeCell ref="G3:I3"/>
    <mergeCell ref="J3:L3"/>
    <mergeCell ref="M3:O3"/>
    <mergeCell ref="A18:P18"/>
    <mergeCell ref="A84:G84"/>
    <mergeCell ref="A85:G85"/>
    <mergeCell ref="A86:G86"/>
    <mergeCell ref="A87:G87"/>
    <mergeCell ref="A90:F90"/>
    <mergeCell ref="A96:G96"/>
    <mergeCell ref="A97:G97"/>
    <mergeCell ref="A98:G98"/>
    <mergeCell ref="A99:G99"/>
    <mergeCell ref="A100:G100"/>
    <mergeCell ref="A101:G101"/>
    <mergeCell ref="A102:G102"/>
    <mergeCell ref="A103:G103"/>
    <mergeCell ref="A104:G104"/>
    <mergeCell ref="A110:G110"/>
    <mergeCell ref="A111:G111"/>
    <mergeCell ref="A112:G112"/>
    <mergeCell ref="A113:G113"/>
    <mergeCell ref="A105:G105"/>
    <mergeCell ref="A106:G106"/>
    <mergeCell ref="A107:G107"/>
    <mergeCell ref="A108:G108"/>
    <mergeCell ref="A109:G109"/>
  </mergeCells>
  <printOptions/>
  <pageMargins left="0.7" right="0.7" top="0.7875" bottom="0.7875" header="0.511811023622047" footer="0.511811023622047"/>
  <pageSetup fitToHeight="0" fitToWidth="1" horizontalDpi="300" verticalDpi="300" orientation="landscape" paperSize="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I35"/>
  <sheetViews>
    <sheetView zoomScale="95" zoomScaleNormal="95" workbookViewId="0" topLeftCell="A1">
      <selection activeCell="G5" sqref="G5"/>
    </sheetView>
  </sheetViews>
  <sheetFormatPr defaultColWidth="8.7109375" defaultRowHeight="15"/>
  <cols>
    <col min="1" max="1" width="8.8515625" style="38" customWidth="1"/>
    <col min="2" max="2" width="51.00390625" style="38" customWidth="1"/>
    <col min="3" max="3" width="31.57421875" style="38" customWidth="1"/>
    <col min="4" max="4" width="20.7109375" style="38" customWidth="1"/>
    <col min="5" max="5" width="24.00390625" style="38" customWidth="1"/>
    <col min="6" max="6" width="16.8515625" style="38" customWidth="1"/>
    <col min="7" max="7" width="20.57421875" style="30" customWidth="1"/>
    <col min="8" max="8" width="16.421875" style="131" customWidth="1"/>
    <col min="9" max="9" width="25.7109375" style="131" customWidth="1"/>
    <col min="11" max="11" width="16.421875" style="0" customWidth="1"/>
    <col min="12" max="12" width="15.57421875" style="0" customWidth="1"/>
    <col min="15" max="15" width="62.57421875" style="0" customWidth="1"/>
  </cols>
  <sheetData>
    <row r="2" spans="1:9" ht="15.75" customHeight="1">
      <c r="A2" s="353" t="s">
        <v>85</v>
      </c>
      <c r="B2" s="353"/>
      <c r="C2" s="353"/>
      <c r="D2" s="353"/>
      <c r="E2" s="353"/>
      <c r="F2" s="353"/>
      <c r="G2" s="353"/>
      <c r="H2" s="353"/>
      <c r="I2" s="353"/>
    </row>
    <row r="3" spans="1:9" ht="45">
      <c r="A3" s="132" t="s">
        <v>86</v>
      </c>
      <c r="B3" s="133" t="s">
        <v>87</v>
      </c>
      <c r="C3" s="133" t="s">
        <v>88</v>
      </c>
      <c r="D3" s="44" t="s">
        <v>89</v>
      </c>
      <c r="E3" s="133" t="s">
        <v>90</v>
      </c>
      <c r="F3" s="288" t="s">
        <v>253</v>
      </c>
      <c r="G3" s="289" t="s">
        <v>249</v>
      </c>
      <c r="H3" s="134" t="s">
        <v>13</v>
      </c>
      <c r="I3" s="290" t="s">
        <v>221</v>
      </c>
    </row>
    <row r="4" spans="1:9" ht="15.75" thickBot="1">
      <c r="A4" s="135"/>
      <c r="B4" s="136" t="s">
        <v>92</v>
      </c>
      <c r="C4" s="136"/>
      <c r="D4" s="136"/>
      <c r="E4" s="136"/>
      <c r="F4" s="136"/>
      <c r="G4" s="137"/>
      <c r="H4" s="138"/>
      <c r="I4" s="139"/>
    </row>
    <row r="5" spans="1:9" ht="30">
      <c r="A5" s="140" t="s">
        <v>93</v>
      </c>
      <c r="B5" s="141" t="s">
        <v>94</v>
      </c>
      <c r="C5" s="152" t="s">
        <v>95</v>
      </c>
      <c r="D5" s="142"/>
      <c r="E5" s="152" t="s">
        <v>96</v>
      </c>
      <c r="F5" s="309">
        <v>18.5</v>
      </c>
      <c r="G5" s="143">
        <f aca="true" t="shared" si="0" ref="G5:G24">D5*F5</f>
        <v>0</v>
      </c>
      <c r="H5" s="144">
        <f aca="true" t="shared" si="1" ref="H5:H24">0.21*G5</f>
        <v>0</v>
      </c>
      <c r="I5" s="145">
        <f aca="true" t="shared" si="2" ref="I5:I24">G5+H5</f>
        <v>0</v>
      </c>
    </row>
    <row r="6" spans="1:9" ht="45">
      <c r="A6" s="146" t="s">
        <v>127</v>
      </c>
      <c r="B6" s="147" t="s">
        <v>97</v>
      </c>
      <c r="C6" s="148" t="s">
        <v>98</v>
      </c>
      <c r="D6" s="149"/>
      <c r="E6" s="148" t="s">
        <v>99</v>
      </c>
      <c r="F6" s="310">
        <v>9</v>
      </c>
      <c r="G6" s="150">
        <f t="shared" si="0"/>
        <v>0</v>
      </c>
      <c r="H6" s="188">
        <f t="shared" si="1"/>
        <v>0</v>
      </c>
      <c r="I6" s="189">
        <f t="shared" si="2"/>
        <v>0</v>
      </c>
    </row>
    <row r="7" spans="1:9" ht="28.5" customHeight="1">
      <c r="A7" s="146" t="s">
        <v>100</v>
      </c>
      <c r="B7" s="147" t="s">
        <v>101</v>
      </c>
      <c r="C7" s="148" t="s">
        <v>95</v>
      </c>
      <c r="D7" s="149"/>
      <c r="E7" s="148" t="s">
        <v>96</v>
      </c>
      <c r="F7" s="308">
        <v>18.5</v>
      </c>
      <c r="G7" s="150">
        <f t="shared" si="0"/>
        <v>0</v>
      </c>
      <c r="H7" s="188">
        <f t="shared" si="1"/>
        <v>0</v>
      </c>
      <c r="I7" s="189">
        <f t="shared" si="2"/>
        <v>0</v>
      </c>
    </row>
    <row r="8" spans="1:9" ht="23.25" customHeight="1">
      <c r="A8" s="146" t="s">
        <v>102</v>
      </c>
      <c r="B8" s="147" t="s">
        <v>103</v>
      </c>
      <c r="C8" s="148" t="s">
        <v>95</v>
      </c>
      <c r="D8" s="149"/>
      <c r="E8" s="148" t="s">
        <v>96</v>
      </c>
      <c r="F8" s="310">
        <v>18.5</v>
      </c>
      <c r="G8" s="150">
        <f t="shared" si="0"/>
        <v>0</v>
      </c>
      <c r="H8" s="188">
        <f t="shared" si="1"/>
        <v>0</v>
      </c>
      <c r="I8" s="189">
        <f t="shared" si="2"/>
        <v>0</v>
      </c>
    </row>
    <row r="9" spans="1:9" ht="30">
      <c r="A9" s="146" t="s">
        <v>105</v>
      </c>
      <c r="B9" s="147" t="s">
        <v>106</v>
      </c>
      <c r="C9" s="148" t="s">
        <v>95</v>
      </c>
      <c r="D9" s="151"/>
      <c r="E9" s="148" t="s">
        <v>96</v>
      </c>
      <c r="F9" s="308">
        <v>18.5</v>
      </c>
      <c r="G9" s="150">
        <f t="shared" si="0"/>
        <v>0</v>
      </c>
      <c r="H9" s="188">
        <f t="shared" si="1"/>
        <v>0</v>
      </c>
      <c r="I9" s="189">
        <f t="shared" si="2"/>
        <v>0</v>
      </c>
    </row>
    <row r="10" spans="1:9" ht="30">
      <c r="A10" s="146" t="s">
        <v>107</v>
      </c>
      <c r="B10" s="147" t="s">
        <v>108</v>
      </c>
      <c r="C10" s="148" t="s">
        <v>95</v>
      </c>
      <c r="D10" s="151"/>
      <c r="E10" s="148" t="s">
        <v>96</v>
      </c>
      <c r="F10" s="311">
        <v>18.5</v>
      </c>
      <c r="G10" s="150">
        <f t="shared" si="0"/>
        <v>0</v>
      </c>
      <c r="H10" s="188">
        <f t="shared" si="1"/>
        <v>0</v>
      </c>
      <c r="I10" s="189">
        <f t="shared" si="2"/>
        <v>0</v>
      </c>
    </row>
    <row r="11" spans="1:9" ht="30">
      <c r="A11" s="146" t="s">
        <v>109</v>
      </c>
      <c r="B11" s="147" t="s">
        <v>110</v>
      </c>
      <c r="C11" s="148" t="s">
        <v>95</v>
      </c>
      <c r="D11" s="151"/>
      <c r="E11" s="148" t="s">
        <v>96</v>
      </c>
      <c r="F11" s="310">
        <v>18.5</v>
      </c>
      <c r="G11" s="150">
        <f t="shared" si="0"/>
        <v>0</v>
      </c>
      <c r="H11" s="188">
        <f t="shared" si="1"/>
        <v>0</v>
      </c>
      <c r="I11" s="189">
        <f t="shared" si="2"/>
        <v>0</v>
      </c>
    </row>
    <row r="12" spans="1:9" ht="30">
      <c r="A12" s="146" t="s">
        <v>111</v>
      </c>
      <c r="B12" s="147" t="s">
        <v>112</v>
      </c>
      <c r="C12" s="148" t="s">
        <v>95</v>
      </c>
      <c r="D12" s="151"/>
      <c r="E12" s="148" t="s">
        <v>96</v>
      </c>
      <c r="F12" s="308">
        <v>18.5</v>
      </c>
      <c r="G12" s="150">
        <f t="shared" si="0"/>
        <v>0</v>
      </c>
      <c r="H12" s="188">
        <f t="shared" si="1"/>
        <v>0</v>
      </c>
      <c r="I12" s="189">
        <f t="shared" si="2"/>
        <v>0</v>
      </c>
    </row>
    <row r="13" spans="1:9" ht="30">
      <c r="A13" s="146" t="s">
        <v>113</v>
      </c>
      <c r="B13" s="306" t="s">
        <v>214</v>
      </c>
      <c r="C13" s="307" t="s">
        <v>95</v>
      </c>
      <c r="D13" s="247"/>
      <c r="E13" s="307" t="s">
        <v>96</v>
      </c>
      <c r="F13" s="311">
        <v>18.5</v>
      </c>
      <c r="G13" s="150">
        <f t="shared" si="0"/>
        <v>0</v>
      </c>
      <c r="H13" s="188">
        <f aca="true" t="shared" si="3" ref="H13:H14">0.21*G13</f>
        <v>0</v>
      </c>
      <c r="I13" s="189">
        <f aca="true" t="shared" si="4" ref="I13:I14">G13+H13</f>
        <v>0</v>
      </c>
    </row>
    <row r="14" spans="1:9" ht="30">
      <c r="A14" s="296"/>
      <c r="B14" s="297" t="s">
        <v>234</v>
      </c>
      <c r="C14" s="298" t="s">
        <v>95</v>
      </c>
      <c r="D14" s="247"/>
      <c r="E14" s="298" t="s">
        <v>96</v>
      </c>
      <c r="F14" s="310">
        <v>18.5</v>
      </c>
      <c r="G14" s="299">
        <f t="shared" si="0"/>
        <v>0</v>
      </c>
      <c r="H14" s="300">
        <f t="shared" si="3"/>
        <v>0</v>
      </c>
      <c r="I14" s="301">
        <f t="shared" si="4"/>
        <v>0</v>
      </c>
    </row>
    <row r="15" spans="1:9" ht="30">
      <c r="A15" s="296"/>
      <c r="B15" s="297" t="s">
        <v>223</v>
      </c>
      <c r="C15" s="298"/>
      <c r="D15" s="299"/>
      <c r="E15" s="298" t="s">
        <v>96</v>
      </c>
      <c r="F15" s="310">
        <f>F16+F18+F20+F22</f>
        <v>18.5</v>
      </c>
      <c r="G15" s="302"/>
      <c r="H15" s="303"/>
      <c r="I15" s="304"/>
    </row>
    <row r="16" spans="1:9" ht="30">
      <c r="A16" s="296"/>
      <c r="B16" s="297" t="s">
        <v>224</v>
      </c>
      <c r="C16" s="298" t="s">
        <v>95</v>
      </c>
      <c r="D16" s="247"/>
      <c r="E16" s="298" t="s">
        <v>96</v>
      </c>
      <c r="F16" s="308">
        <v>6.5</v>
      </c>
      <c r="G16" s="299">
        <f t="shared" si="0"/>
        <v>0</v>
      </c>
      <c r="H16" s="300">
        <f aca="true" t="shared" si="5" ref="H16">0.21*G16</f>
        <v>0</v>
      </c>
      <c r="I16" s="301">
        <f aca="true" t="shared" si="6" ref="I16">G16+H16</f>
        <v>0</v>
      </c>
    </row>
    <row r="17" spans="1:9" ht="30">
      <c r="A17" s="296"/>
      <c r="B17" s="297" t="s">
        <v>228</v>
      </c>
      <c r="C17" s="305" t="s">
        <v>232</v>
      </c>
      <c r="D17" s="247"/>
      <c r="E17" s="298" t="s">
        <v>96</v>
      </c>
      <c r="F17" s="310">
        <v>4</v>
      </c>
      <c r="G17" s="299">
        <f t="shared" si="0"/>
        <v>0</v>
      </c>
      <c r="H17" s="300">
        <f aca="true" t="shared" si="7" ref="H17:H23">0.21*G17</f>
        <v>0</v>
      </c>
      <c r="I17" s="301">
        <f aca="true" t="shared" si="8" ref="I17:I23">G17+H17</f>
        <v>0</v>
      </c>
    </row>
    <row r="18" spans="1:9" ht="30">
      <c r="A18" s="296"/>
      <c r="B18" s="297" t="s">
        <v>225</v>
      </c>
      <c r="C18" s="298" t="s">
        <v>95</v>
      </c>
      <c r="D18" s="247"/>
      <c r="E18" s="298" t="s">
        <v>96</v>
      </c>
      <c r="F18" s="308">
        <v>2</v>
      </c>
      <c r="G18" s="299">
        <f t="shared" si="0"/>
        <v>0</v>
      </c>
      <c r="H18" s="300">
        <f t="shared" si="7"/>
        <v>0</v>
      </c>
      <c r="I18" s="301">
        <f t="shared" si="8"/>
        <v>0</v>
      </c>
    </row>
    <row r="19" spans="1:9" ht="30">
      <c r="A19" s="296"/>
      <c r="B19" s="297" t="s">
        <v>229</v>
      </c>
      <c r="C19" s="305" t="s">
        <v>232</v>
      </c>
      <c r="D19" s="247"/>
      <c r="E19" s="298" t="s">
        <v>96</v>
      </c>
      <c r="F19" s="311">
        <v>1</v>
      </c>
      <c r="G19" s="299">
        <f t="shared" si="0"/>
        <v>0</v>
      </c>
      <c r="H19" s="300">
        <f t="shared" si="7"/>
        <v>0</v>
      </c>
      <c r="I19" s="301">
        <f t="shared" si="8"/>
        <v>0</v>
      </c>
    </row>
    <row r="20" spans="1:9" ht="30">
      <c r="A20" s="296"/>
      <c r="B20" s="297" t="s">
        <v>226</v>
      </c>
      <c r="C20" s="298" t="s">
        <v>95</v>
      </c>
      <c r="D20" s="247"/>
      <c r="E20" s="298" t="s">
        <v>96</v>
      </c>
      <c r="F20" s="310">
        <v>5</v>
      </c>
      <c r="G20" s="299">
        <f t="shared" si="0"/>
        <v>0</v>
      </c>
      <c r="H20" s="300">
        <f t="shared" si="7"/>
        <v>0</v>
      </c>
      <c r="I20" s="301">
        <f t="shared" si="8"/>
        <v>0</v>
      </c>
    </row>
    <row r="21" spans="1:9" ht="30">
      <c r="A21" s="296"/>
      <c r="B21" s="297" t="s">
        <v>230</v>
      </c>
      <c r="C21" s="305" t="s">
        <v>232</v>
      </c>
      <c r="D21" s="247"/>
      <c r="E21" s="298" t="s">
        <v>96</v>
      </c>
      <c r="F21" s="308">
        <v>3</v>
      </c>
      <c r="G21" s="299">
        <f t="shared" si="0"/>
        <v>0</v>
      </c>
      <c r="H21" s="300">
        <f t="shared" si="7"/>
        <v>0</v>
      </c>
      <c r="I21" s="301">
        <f t="shared" si="8"/>
        <v>0</v>
      </c>
    </row>
    <row r="22" spans="1:9" ht="30">
      <c r="A22" s="296"/>
      <c r="B22" s="297" t="s">
        <v>227</v>
      </c>
      <c r="C22" s="298" t="s">
        <v>95</v>
      </c>
      <c r="D22" s="247"/>
      <c r="E22" s="298" t="s">
        <v>96</v>
      </c>
      <c r="F22" s="310">
        <v>5</v>
      </c>
      <c r="G22" s="299">
        <f t="shared" si="0"/>
        <v>0</v>
      </c>
      <c r="H22" s="300">
        <f t="shared" si="7"/>
        <v>0</v>
      </c>
      <c r="I22" s="301">
        <f t="shared" si="8"/>
        <v>0</v>
      </c>
    </row>
    <row r="23" spans="1:9" ht="30">
      <c r="A23" s="296"/>
      <c r="B23" s="297" t="s">
        <v>231</v>
      </c>
      <c r="C23" s="305" t="s">
        <v>232</v>
      </c>
      <c r="D23" s="247"/>
      <c r="E23" s="298" t="s">
        <v>96</v>
      </c>
      <c r="F23" s="308">
        <v>3</v>
      </c>
      <c r="G23" s="299">
        <f t="shared" si="0"/>
        <v>0</v>
      </c>
      <c r="H23" s="300">
        <f t="shared" si="7"/>
        <v>0</v>
      </c>
      <c r="I23" s="301">
        <f t="shared" si="8"/>
        <v>0</v>
      </c>
    </row>
    <row r="24" spans="1:9" ht="15.75" thickBot="1">
      <c r="A24" s="277" t="s">
        <v>114</v>
      </c>
      <c r="B24" s="245" t="s">
        <v>115</v>
      </c>
      <c r="C24" s="246" t="s">
        <v>116</v>
      </c>
      <c r="D24" s="247"/>
      <c r="E24" s="246" t="s">
        <v>117</v>
      </c>
      <c r="F24" s="278">
        <v>25</v>
      </c>
      <c r="G24" s="248">
        <f t="shared" si="0"/>
        <v>0</v>
      </c>
      <c r="H24" s="168">
        <f t="shared" si="1"/>
        <v>0</v>
      </c>
      <c r="I24" s="169">
        <f t="shared" si="2"/>
        <v>0</v>
      </c>
    </row>
    <row r="25" spans="1:9" ht="15.75" customHeight="1" thickBot="1">
      <c r="A25" s="354" t="s">
        <v>118</v>
      </c>
      <c r="B25" s="354"/>
      <c r="C25" s="279"/>
      <c r="D25" s="279"/>
      <c r="E25" s="279"/>
      <c r="F25" s="279"/>
      <c r="G25" s="280">
        <f>SUM(G5:G24)</f>
        <v>0</v>
      </c>
      <c r="H25" s="153">
        <f>G25*0.21</f>
        <v>0</v>
      </c>
      <c r="I25" s="154">
        <f>G25*1.21</f>
        <v>0</v>
      </c>
    </row>
    <row r="27" ht="15">
      <c r="D27" s="155"/>
    </row>
    <row r="28" spans="2:4" ht="15">
      <c r="B28" s="37" t="s">
        <v>21</v>
      </c>
      <c r="D28" s="241" t="s">
        <v>250</v>
      </c>
    </row>
    <row r="29" ht="15.75" thickBot="1"/>
    <row r="30" ht="30">
      <c r="B30" s="156" t="s">
        <v>22</v>
      </c>
    </row>
    <row r="32" ht="45">
      <c r="B32" s="157" t="s">
        <v>119</v>
      </c>
    </row>
    <row r="33" ht="15">
      <c r="B33" s="158"/>
    </row>
    <row r="34" ht="15">
      <c r="B34" s="283" t="s">
        <v>233</v>
      </c>
    </row>
    <row r="35" ht="15">
      <c r="B35" s="283" t="s">
        <v>239</v>
      </c>
    </row>
  </sheetData>
  <mergeCells count="2">
    <mergeCell ref="A2:I2"/>
    <mergeCell ref="A25:B25"/>
  </mergeCells>
  <printOptions/>
  <pageMargins left="0.7" right="0.7" top="0.7875" bottom="0.7875" header="0.511811023622047" footer="0.511811023622047"/>
  <pageSetup fitToHeight="1" fitToWidth="1" horizontalDpi="300" verticalDpi="300" orientation="landscape"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61"/>
  <sheetViews>
    <sheetView zoomScale="82" zoomScaleNormal="82" workbookViewId="0" topLeftCell="A1">
      <selection activeCell="C35" sqref="C35"/>
    </sheetView>
  </sheetViews>
  <sheetFormatPr defaultColWidth="8.8515625" defaultRowHeight="15"/>
  <cols>
    <col min="1" max="1" width="8.8515625" style="41" customWidth="1"/>
    <col min="2" max="2" width="51.00390625" style="41" customWidth="1"/>
    <col min="3" max="3" width="32.7109375" style="41" customWidth="1"/>
    <col min="4" max="4" width="20.7109375" style="41" customWidth="1"/>
    <col min="5" max="5" width="19.8515625" style="41" customWidth="1"/>
    <col min="6" max="6" width="16.8515625" style="41" customWidth="1"/>
    <col min="7" max="7" width="20.57421875" style="159" customWidth="1"/>
    <col min="8" max="8" width="24.28125" style="159" customWidth="1"/>
    <col min="9" max="9" width="22.7109375" style="41" customWidth="1"/>
    <col min="10" max="10" width="27.140625" style="159" customWidth="1"/>
    <col min="11" max="11" width="20.140625" style="160" customWidth="1"/>
    <col min="12" max="12" width="25.7109375" style="160" customWidth="1"/>
    <col min="13" max="1024" width="8.8515625" style="40" customWidth="1"/>
  </cols>
  <sheetData>
    <row r="1" spans="1:12" ht="30">
      <c r="A1" s="43" t="s">
        <v>120</v>
      </c>
      <c r="B1" s="44" t="s">
        <v>121</v>
      </c>
      <c r="C1" s="44" t="s">
        <v>88</v>
      </c>
      <c r="D1" s="44" t="s">
        <v>89</v>
      </c>
      <c r="E1" s="44" t="s">
        <v>90</v>
      </c>
      <c r="F1" s="44" t="s">
        <v>91</v>
      </c>
      <c r="G1" s="161" t="s">
        <v>122</v>
      </c>
      <c r="H1" s="161" t="s">
        <v>123</v>
      </c>
      <c r="I1" s="288" t="s">
        <v>217</v>
      </c>
      <c r="J1" s="289" t="s">
        <v>207</v>
      </c>
      <c r="K1" s="161" t="s">
        <v>13</v>
      </c>
      <c r="L1" s="290" t="s">
        <v>208</v>
      </c>
    </row>
    <row r="2" spans="1:12" ht="27" customHeight="1">
      <c r="A2" s="162" t="s">
        <v>124</v>
      </c>
      <c r="B2" s="163" t="s">
        <v>92</v>
      </c>
      <c r="C2" s="163"/>
      <c r="D2" s="163"/>
      <c r="E2" s="163"/>
      <c r="F2" s="163"/>
      <c r="G2" s="164"/>
      <c r="H2" s="165"/>
      <c r="I2" s="166"/>
      <c r="J2" s="167"/>
      <c r="K2" s="168"/>
      <c r="L2" s="169"/>
    </row>
    <row r="3" spans="1:12" ht="15.75" thickBot="1">
      <c r="A3" s="170" t="s">
        <v>125</v>
      </c>
      <c r="B3" s="171" t="s">
        <v>126</v>
      </c>
      <c r="C3" s="171"/>
      <c r="D3" s="171"/>
      <c r="E3" s="171"/>
      <c r="F3" s="171"/>
      <c r="G3" s="172"/>
      <c r="H3" s="173">
        <f>SUM(G4:G16)</f>
        <v>0</v>
      </c>
      <c r="I3" s="44"/>
      <c r="J3" s="173">
        <f>SUM(J4:J16)</f>
        <v>0</v>
      </c>
      <c r="K3" s="173">
        <f>J3*0.21</f>
        <v>0</v>
      </c>
      <c r="L3" s="174">
        <f>J3*1.21</f>
        <v>0</v>
      </c>
    </row>
    <row r="4" spans="1:12" ht="30.75" thickBot="1">
      <c r="A4" s="175" t="s">
        <v>93</v>
      </c>
      <c r="B4" s="176" t="s">
        <v>94</v>
      </c>
      <c r="C4" s="177" t="s">
        <v>95</v>
      </c>
      <c r="D4" s="178"/>
      <c r="E4" s="179" t="s">
        <v>96</v>
      </c>
      <c r="F4" s="251">
        <v>12</v>
      </c>
      <c r="G4" s="181">
        <f>D4*F4</f>
        <v>0</v>
      </c>
      <c r="H4" s="181"/>
      <c r="I4" s="312">
        <v>29.5</v>
      </c>
      <c r="J4" s="252">
        <f>I4*D4</f>
        <v>0</v>
      </c>
      <c r="K4" s="253"/>
      <c r="L4" s="145"/>
    </row>
    <row r="5" spans="1:12" ht="45">
      <c r="A5" s="182" t="s">
        <v>127</v>
      </c>
      <c r="B5" s="183" t="s">
        <v>97</v>
      </c>
      <c r="C5" s="184" t="s">
        <v>128</v>
      </c>
      <c r="D5" s="185"/>
      <c r="E5" s="186" t="s">
        <v>99</v>
      </c>
      <c r="F5" s="307">
        <v>6</v>
      </c>
      <c r="G5" s="187">
        <f>D5*F5</f>
        <v>0</v>
      </c>
      <c r="H5" s="187"/>
      <c r="I5" s="314">
        <v>14</v>
      </c>
      <c r="J5" s="255">
        <f aca="true" t="shared" si="0" ref="J5:J43">I5*D5</f>
        <v>0</v>
      </c>
      <c r="K5" s="188"/>
      <c r="L5" s="189"/>
    </row>
    <row r="6" spans="1:12" ht="45">
      <c r="A6" s="182" t="s">
        <v>129</v>
      </c>
      <c r="B6" s="183" t="s">
        <v>130</v>
      </c>
      <c r="C6" s="184" t="s">
        <v>131</v>
      </c>
      <c r="D6" s="185"/>
      <c r="E6" s="186" t="s">
        <v>132</v>
      </c>
      <c r="F6" s="184">
        <v>1</v>
      </c>
      <c r="G6" s="187">
        <f>D6*F6</f>
        <v>0</v>
      </c>
      <c r="H6" s="187"/>
      <c r="I6" s="314">
        <v>2.5</v>
      </c>
      <c r="J6" s="255">
        <f t="shared" si="0"/>
        <v>0</v>
      </c>
      <c r="K6" s="188"/>
      <c r="L6" s="189"/>
    </row>
    <row r="7" spans="1:12" ht="45">
      <c r="A7" s="182" t="s">
        <v>133</v>
      </c>
      <c r="B7" s="183" t="s">
        <v>134</v>
      </c>
      <c r="C7" s="184" t="s">
        <v>135</v>
      </c>
      <c r="D7" s="190">
        <f>SUM(D8:D13)</f>
        <v>0</v>
      </c>
      <c r="E7" s="186" t="s">
        <v>136</v>
      </c>
      <c r="F7" s="184">
        <v>1</v>
      </c>
      <c r="G7" s="187">
        <f>D7*F7</f>
        <v>0</v>
      </c>
      <c r="H7" s="187"/>
      <c r="I7" s="315">
        <v>2.5</v>
      </c>
      <c r="J7" s="255">
        <f t="shared" si="0"/>
        <v>0</v>
      </c>
      <c r="K7" s="188"/>
      <c r="L7" s="189"/>
    </row>
    <row r="8" spans="1:12" ht="30">
      <c r="A8" s="182"/>
      <c r="B8" s="183" t="s">
        <v>137</v>
      </c>
      <c r="C8" s="184" t="s">
        <v>138</v>
      </c>
      <c r="D8" s="185"/>
      <c r="E8" s="186" t="s">
        <v>139</v>
      </c>
      <c r="F8" s="184">
        <v>1</v>
      </c>
      <c r="G8" s="187"/>
      <c r="H8" s="187"/>
      <c r="I8" s="314">
        <v>2.5</v>
      </c>
      <c r="J8" s="255"/>
      <c r="K8" s="188"/>
      <c r="L8" s="189"/>
    </row>
    <row r="9" spans="1:12" ht="30">
      <c r="A9" s="182"/>
      <c r="B9" s="183" t="s">
        <v>140</v>
      </c>
      <c r="C9" s="184" t="s">
        <v>138</v>
      </c>
      <c r="D9" s="185"/>
      <c r="E9" s="186" t="s">
        <v>139</v>
      </c>
      <c r="F9" s="184">
        <v>1</v>
      </c>
      <c r="G9" s="187"/>
      <c r="H9" s="187"/>
      <c r="I9" s="315">
        <v>2.5</v>
      </c>
      <c r="J9" s="255"/>
      <c r="K9" s="188"/>
      <c r="L9" s="189"/>
    </row>
    <row r="10" spans="1:12" ht="30">
      <c r="A10" s="182"/>
      <c r="B10" s="183" t="s">
        <v>141</v>
      </c>
      <c r="C10" s="184" t="s">
        <v>138</v>
      </c>
      <c r="D10" s="185"/>
      <c r="E10" s="186" t="s">
        <v>139</v>
      </c>
      <c r="F10" s="184">
        <v>1</v>
      </c>
      <c r="G10" s="187"/>
      <c r="H10" s="187"/>
      <c r="I10" s="314">
        <v>2.5</v>
      </c>
      <c r="J10" s="255"/>
      <c r="K10" s="188"/>
      <c r="L10" s="189"/>
    </row>
    <row r="11" spans="1:12" ht="30">
      <c r="A11" s="182"/>
      <c r="B11" s="183" t="s">
        <v>142</v>
      </c>
      <c r="C11" s="184" t="s">
        <v>138</v>
      </c>
      <c r="D11" s="185"/>
      <c r="E11" s="186" t="s">
        <v>139</v>
      </c>
      <c r="F11" s="184">
        <v>1</v>
      </c>
      <c r="G11" s="187"/>
      <c r="H11" s="187"/>
      <c r="I11" s="315">
        <v>2.5</v>
      </c>
      <c r="J11" s="255"/>
      <c r="K11" s="188"/>
      <c r="L11" s="189"/>
    </row>
    <row r="12" spans="1:12" ht="30">
      <c r="A12" s="182"/>
      <c r="B12" s="183" t="s">
        <v>143</v>
      </c>
      <c r="C12" s="184" t="s">
        <v>138</v>
      </c>
      <c r="D12" s="185"/>
      <c r="E12" s="186" t="s">
        <v>139</v>
      </c>
      <c r="F12" s="184">
        <v>1</v>
      </c>
      <c r="G12" s="187"/>
      <c r="H12" s="187"/>
      <c r="I12" s="314">
        <v>2.5</v>
      </c>
      <c r="J12" s="255"/>
      <c r="K12" s="188"/>
      <c r="L12" s="189"/>
    </row>
    <row r="13" spans="1:12" ht="30">
      <c r="A13" s="182"/>
      <c r="B13" s="183" t="s">
        <v>144</v>
      </c>
      <c r="C13" s="184" t="s">
        <v>138</v>
      </c>
      <c r="D13" s="185"/>
      <c r="E13" s="186" t="s">
        <v>139</v>
      </c>
      <c r="F13" s="184">
        <v>1</v>
      </c>
      <c r="G13" s="187"/>
      <c r="H13" s="264"/>
      <c r="I13" s="315">
        <v>2.5</v>
      </c>
      <c r="J13" s="256"/>
      <c r="K13" s="272"/>
      <c r="L13" s="189"/>
    </row>
    <row r="14" spans="1:12" ht="30">
      <c r="A14" s="182" t="s">
        <v>102</v>
      </c>
      <c r="B14" s="183" t="s">
        <v>145</v>
      </c>
      <c r="C14" s="184" t="s">
        <v>146</v>
      </c>
      <c r="D14" s="185"/>
      <c r="E14" s="186" t="s">
        <v>117</v>
      </c>
      <c r="F14" s="184">
        <v>18</v>
      </c>
      <c r="G14" s="187">
        <f>D14*F14</f>
        <v>0</v>
      </c>
      <c r="H14" s="187"/>
      <c r="I14" s="314">
        <f>F14*2.5</f>
        <v>45</v>
      </c>
      <c r="J14" s="255">
        <f t="shared" si="0"/>
        <v>0</v>
      </c>
      <c r="K14" s="188"/>
      <c r="L14" s="189"/>
    </row>
    <row r="15" spans="1:12" ht="30.75" thickBot="1">
      <c r="A15" s="182" t="s">
        <v>104</v>
      </c>
      <c r="B15" s="183" t="s">
        <v>147</v>
      </c>
      <c r="C15" s="191" t="s">
        <v>95</v>
      </c>
      <c r="D15" s="185"/>
      <c r="E15" s="186" t="s">
        <v>96</v>
      </c>
      <c r="F15" s="184">
        <v>12</v>
      </c>
      <c r="G15" s="187">
        <f>D15*F15</f>
        <v>0</v>
      </c>
      <c r="H15" s="187"/>
      <c r="I15" s="314">
        <v>29.5</v>
      </c>
      <c r="J15" s="255">
        <f t="shared" si="0"/>
        <v>0</v>
      </c>
      <c r="K15" s="188"/>
      <c r="L15" s="189"/>
    </row>
    <row r="16" spans="1:12" ht="30.75" thickBot="1">
      <c r="A16" s="273" t="s">
        <v>105</v>
      </c>
      <c r="B16" s="274" t="s">
        <v>148</v>
      </c>
      <c r="C16" s="267" t="s">
        <v>95</v>
      </c>
      <c r="D16" s="250"/>
      <c r="E16" s="275" t="s">
        <v>96</v>
      </c>
      <c r="F16" s="267">
        <v>12</v>
      </c>
      <c r="G16" s="264">
        <f>D16*F16</f>
        <v>0</v>
      </c>
      <c r="H16" s="249"/>
      <c r="I16" s="313">
        <v>29.5</v>
      </c>
      <c r="J16" s="256">
        <f t="shared" si="0"/>
        <v>0</v>
      </c>
      <c r="K16" s="168"/>
      <c r="L16" s="169"/>
    </row>
    <row r="17" spans="1:12" ht="15.75" thickBot="1">
      <c r="A17" s="203" t="s">
        <v>149</v>
      </c>
      <c r="B17" s="204" t="s">
        <v>150</v>
      </c>
      <c r="C17" s="204"/>
      <c r="D17" s="204"/>
      <c r="E17" s="204"/>
      <c r="F17" s="177"/>
      <c r="G17" s="205"/>
      <c r="H17" s="261">
        <f>SUM(G18:G20)</f>
        <v>0</v>
      </c>
      <c r="I17" s="206"/>
      <c r="J17" s="261">
        <f>SUM(J18:J20)</f>
        <v>0</v>
      </c>
      <c r="K17" s="261">
        <f>J17*0.21</f>
        <v>0</v>
      </c>
      <c r="L17" s="262">
        <f>J17*1.21</f>
        <v>0</v>
      </c>
    </row>
    <row r="18" spans="1:12" ht="30.75" thickBot="1">
      <c r="A18" s="198" t="s">
        <v>109</v>
      </c>
      <c r="B18" s="176" t="s">
        <v>151</v>
      </c>
      <c r="C18" s="177" t="s">
        <v>95</v>
      </c>
      <c r="D18" s="199"/>
      <c r="E18" s="180" t="s">
        <v>96</v>
      </c>
      <c r="F18" s="180">
        <v>12</v>
      </c>
      <c r="G18" s="181">
        <f>D18*F18</f>
        <v>0</v>
      </c>
      <c r="H18" s="207"/>
      <c r="I18" s="314">
        <v>29.5</v>
      </c>
      <c r="J18" s="252">
        <f t="shared" si="0"/>
        <v>0</v>
      </c>
      <c r="K18" s="253"/>
      <c r="L18" s="145"/>
    </row>
    <row r="19" spans="1:12" ht="30.75" thickBot="1">
      <c r="A19" s="182" t="s">
        <v>111</v>
      </c>
      <c r="B19" s="183" t="s">
        <v>152</v>
      </c>
      <c r="C19" s="191" t="s">
        <v>95</v>
      </c>
      <c r="D19" s="192"/>
      <c r="E19" s="184" t="s">
        <v>96</v>
      </c>
      <c r="F19" s="184">
        <v>12</v>
      </c>
      <c r="G19" s="187">
        <f>D19*F19</f>
        <v>0</v>
      </c>
      <c r="H19" s="187"/>
      <c r="I19" s="314">
        <v>29.5</v>
      </c>
      <c r="J19" s="255">
        <f t="shared" si="0"/>
        <v>0</v>
      </c>
      <c r="K19" s="188"/>
      <c r="L19" s="189"/>
    </row>
    <row r="20" spans="1:12" ht="30.75" thickBot="1">
      <c r="A20" s="193" t="s">
        <v>114</v>
      </c>
      <c r="B20" s="194" t="s">
        <v>106</v>
      </c>
      <c r="C20" s="191" t="s">
        <v>95</v>
      </c>
      <c r="D20" s="195"/>
      <c r="E20" s="191" t="s">
        <v>96</v>
      </c>
      <c r="F20" s="191">
        <v>12</v>
      </c>
      <c r="G20" s="196">
        <f>D20*F20</f>
        <v>0</v>
      </c>
      <c r="H20" s="268"/>
      <c r="I20" s="314">
        <v>29.5</v>
      </c>
      <c r="J20" s="269">
        <f t="shared" si="0"/>
        <v>0</v>
      </c>
      <c r="K20" s="270"/>
      <c r="L20" s="197"/>
    </row>
    <row r="21" spans="1:12" ht="15.75" thickBot="1">
      <c r="A21" s="170" t="s">
        <v>153</v>
      </c>
      <c r="B21" s="171" t="s">
        <v>154</v>
      </c>
      <c r="C21" s="171"/>
      <c r="D21" s="171"/>
      <c r="E21" s="171"/>
      <c r="F21" s="171"/>
      <c r="G21" s="172"/>
      <c r="H21" s="173">
        <f>SUM(G22:G24)</f>
        <v>0</v>
      </c>
      <c r="I21" s="206"/>
      <c r="J21" s="173">
        <f>SUM(J22:J24)</f>
        <v>0</v>
      </c>
      <c r="K21" s="173">
        <f>J21*0.21</f>
        <v>0</v>
      </c>
      <c r="L21" s="174">
        <f>J21*1.21</f>
        <v>0</v>
      </c>
    </row>
    <row r="22" spans="1:12" ht="30">
      <c r="A22" s="175" t="s">
        <v>155</v>
      </c>
      <c r="B22" s="176" t="s">
        <v>156</v>
      </c>
      <c r="C22" s="180" t="s">
        <v>95</v>
      </c>
      <c r="D22" s="199"/>
      <c r="E22" s="180" t="s">
        <v>96</v>
      </c>
      <c r="F22" s="200">
        <v>12</v>
      </c>
      <c r="G22" s="181">
        <f>D22*F22</f>
        <v>0</v>
      </c>
      <c r="H22" s="207"/>
      <c r="I22" s="313">
        <v>29.5</v>
      </c>
      <c r="J22" s="252">
        <f t="shared" si="0"/>
        <v>0</v>
      </c>
      <c r="K22" s="253"/>
      <c r="L22" s="254"/>
    </row>
    <row r="23" spans="1:12" ht="30">
      <c r="A23" s="182" t="s">
        <v>157</v>
      </c>
      <c r="B23" s="183" t="s">
        <v>158</v>
      </c>
      <c r="C23" s="184" t="s">
        <v>95</v>
      </c>
      <c r="D23" s="192"/>
      <c r="E23" s="184" t="s">
        <v>96</v>
      </c>
      <c r="F23" s="201">
        <v>12</v>
      </c>
      <c r="G23" s="187">
        <f>D23*F23</f>
        <v>0</v>
      </c>
      <c r="H23" s="187"/>
      <c r="I23" s="314">
        <v>29.5</v>
      </c>
      <c r="J23" s="255">
        <f t="shared" si="0"/>
        <v>0</v>
      </c>
      <c r="K23" s="188"/>
      <c r="L23" s="189"/>
    </row>
    <row r="24" spans="1:12" ht="30.75" thickBot="1">
      <c r="A24" s="193" t="s">
        <v>159</v>
      </c>
      <c r="B24" s="194" t="s">
        <v>112</v>
      </c>
      <c r="C24" s="191" t="s">
        <v>95</v>
      </c>
      <c r="D24" s="195"/>
      <c r="E24" s="191" t="s">
        <v>96</v>
      </c>
      <c r="F24" s="202">
        <v>12</v>
      </c>
      <c r="G24" s="196">
        <f>D24*F24</f>
        <v>0</v>
      </c>
      <c r="H24" s="268"/>
      <c r="I24" s="314">
        <v>29.5</v>
      </c>
      <c r="J24" s="276">
        <f t="shared" si="0"/>
        <v>0</v>
      </c>
      <c r="K24" s="270"/>
      <c r="L24" s="271"/>
    </row>
    <row r="25" spans="1:12" ht="15.75" thickBot="1">
      <c r="A25" s="203" t="s">
        <v>160</v>
      </c>
      <c r="B25" s="204" t="s">
        <v>161</v>
      </c>
      <c r="C25" s="204"/>
      <c r="D25" s="204"/>
      <c r="E25" s="204"/>
      <c r="F25" s="204"/>
      <c r="G25" s="205"/>
      <c r="H25" s="261"/>
      <c r="I25" s="206"/>
      <c r="J25" s="173">
        <f>SUM(J26:J43)</f>
        <v>0</v>
      </c>
      <c r="K25" s="173">
        <f>J25*0.21</f>
        <v>0</v>
      </c>
      <c r="L25" s="174">
        <f>J25*1.21</f>
        <v>0</v>
      </c>
    </row>
    <row r="26" spans="1:12" ht="30">
      <c r="A26" s="335" t="s">
        <v>162</v>
      </c>
      <c r="B26" s="306" t="s">
        <v>236</v>
      </c>
      <c r="C26" s="307" t="s">
        <v>95</v>
      </c>
      <c r="D26" s="192"/>
      <c r="E26" s="180" t="s">
        <v>96</v>
      </c>
      <c r="F26" s="163">
        <v>12</v>
      </c>
      <c r="G26" s="264">
        <f>D26*F26</f>
        <v>0</v>
      </c>
      <c r="H26" s="316"/>
      <c r="I26" s="314">
        <v>29.5</v>
      </c>
      <c r="J26" s="318">
        <f aca="true" t="shared" si="1" ref="J26:J27">I26*D26</f>
        <v>0</v>
      </c>
      <c r="K26" s="188"/>
      <c r="L26" s="189"/>
    </row>
    <row r="27" spans="1:12" ht="30">
      <c r="A27" s="335"/>
      <c r="B27" s="336" t="s">
        <v>234</v>
      </c>
      <c r="C27" s="307" t="s">
        <v>95</v>
      </c>
      <c r="D27" s="192"/>
      <c r="E27" s="317" t="s">
        <v>96</v>
      </c>
      <c r="F27" s="201">
        <v>12</v>
      </c>
      <c r="G27" s="187">
        <f>D27*F27</f>
        <v>0</v>
      </c>
      <c r="H27" s="187"/>
      <c r="I27" s="314">
        <v>29.5</v>
      </c>
      <c r="J27" s="256">
        <f t="shared" si="1"/>
        <v>0</v>
      </c>
      <c r="K27" s="188"/>
      <c r="L27" s="189"/>
    </row>
    <row r="28" spans="1:12" ht="30">
      <c r="A28" s="335"/>
      <c r="B28" s="336" t="s">
        <v>215</v>
      </c>
      <c r="C28" s="307"/>
      <c r="D28" s="184"/>
      <c r="E28" s="331"/>
      <c r="F28" s="320"/>
      <c r="G28" s="321"/>
      <c r="H28" s="322"/>
      <c r="I28" s="323">
        <f>I29+I31+I33+I35+I37+I39+I41</f>
        <v>29.5</v>
      </c>
      <c r="J28" s="324"/>
      <c r="K28" s="291"/>
      <c r="L28" s="292"/>
    </row>
    <row r="29" spans="1:12" ht="30">
      <c r="A29" s="337"/>
      <c r="B29" s="297" t="s">
        <v>224</v>
      </c>
      <c r="C29" s="298" t="s">
        <v>95</v>
      </c>
      <c r="D29" s="192"/>
      <c r="E29" s="319" t="s">
        <v>96</v>
      </c>
      <c r="F29" s="325"/>
      <c r="G29" s="326"/>
      <c r="H29" s="295" t="s">
        <v>219</v>
      </c>
      <c r="I29" s="333">
        <v>1</v>
      </c>
      <c r="J29" s="327">
        <f t="shared" si="0"/>
        <v>0</v>
      </c>
      <c r="K29" s="291"/>
      <c r="L29" s="292"/>
    </row>
    <row r="30" spans="1:12" ht="30">
      <c r="A30" s="337"/>
      <c r="B30" s="297" t="s">
        <v>228</v>
      </c>
      <c r="C30" s="305" t="s">
        <v>258</v>
      </c>
      <c r="D30" s="192"/>
      <c r="E30" s="319" t="s">
        <v>96</v>
      </c>
      <c r="F30" s="328"/>
      <c r="G30" s="326"/>
      <c r="H30" s="295" t="s">
        <v>220</v>
      </c>
      <c r="I30" s="333">
        <v>1</v>
      </c>
      <c r="J30" s="327">
        <f t="shared" si="0"/>
        <v>0</v>
      </c>
      <c r="K30" s="291"/>
      <c r="L30" s="292"/>
    </row>
    <row r="31" spans="1:12" ht="30">
      <c r="A31" s="337"/>
      <c r="B31" s="297" t="s">
        <v>225</v>
      </c>
      <c r="C31" s="298" t="s">
        <v>95</v>
      </c>
      <c r="D31" s="192"/>
      <c r="E31" s="332" t="s">
        <v>96</v>
      </c>
      <c r="F31" s="325"/>
      <c r="G31" s="326"/>
      <c r="H31" s="295" t="s">
        <v>219</v>
      </c>
      <c r="I31" s="333">
        <v>3</v>
      </c>
      <c r="J31" s="327">
        <f t="shared" si="0"/>
        <v>0</v>
      </c>
      <c r="K31" s="291"/>
      <c r="L31" s="292"/>
    </row>
    <row r="32" spans="1:12" ht="30">
      <c r="A32" s="337"/>
      <c r="B32" s="297" t="s">
        <v>229</v>
      </c>
      <c r="C32" s="305" t="s">
        <v>258</v>
      </c>
      <c r="D32" s="192"/>
      <c r="E32" s="319" t="s">
        <v>96</v>
      </c>
      <c r="F32" s="325"/>
      <c r="G32" s="326"/>
      <c r="H32" s="295" t="s">
        <v>220</v>
      </c>
      <c r="I32" s="333">
        <v>2</v>
      </c>
      <c r="J32" s="327">
        <f t="shared" si="0"/>
        <v>0</v>
      </c>
      <c r="K32" s="291"/>
      <c r="L32" s="292"/>
    </row>
    <row r="33" spans="1:12" ht="30">
      <c r="A33" s="338"/>
      <c r="B33" s="297" t="s">
        <v>226</v>
      </c>
      <c r="C33" s="298" t="s">
        <v>95</v>
      </c>
      <c r="D33" s="250"/>
      <c r="E33" s="319" t="s">
        <v>96</v>
      </c>
      <c r="F33" s="329"/>
      <c r="G33" s="322"/>
      <c r="H33" s="295" t="s">
        <v>219</v>
      </c>
      <c r="I33" s="334">
        <v>7.5</v>
      </c>
      <c r="J33" s="324">
        <f t="shared" si="0"/>
        <v>0</v>
      </c>
      <c r="K33" s="293"/>
      <c r="L33" s="294"/>
    </row>
    <row r="34" spans="1:12" ht="30">
      <c r="A34" s="338"/>
      <c r="B34" s="297" t="s">
        <v>230</v>
      </c>
      <c r="C34" s="305" t="s">
        <v>258</v>
      </c>
      <c r="D34" s="250"/>
      <c r="E34" s="332" t="s">
        <v>96</v>
      </c>
      <c r="F34" s="329"/>
      <c r="G34" s="322"/>
      <c r="H34" s="295" t="s">
        <v>220</v>
      </c>
      <c r="I34" s="334">
        <v>5</v>
      </c>
      <c r="J34" s="324">
        <f t="shared" si="0"/>
        <v>0</v>
      </c>
      <c r="K34" s="293"/>
      <c r="L34" s="294"/>
    </row>
    <row r="35" spans="1:12" ht="30">
      <c r="A35" s="338"/>
      <c r="B35" s="297" t="s">
        <v>227</v>
      </c>
      <c r="C35" s="298" t="s">
        <v>95</v>
      </c>
      <c r="D35" s="250"/>
      <c r="E35" s="319" t="s">
        <v>96</v>
      </c>
      <c r="F35" s="329"/>
      <c r="G35" s="322"/>
      <c r="H35" s="295" t="s">
        <v>219</v>
      </c>
      <c r="I35" s="334">
        <v>1</v>
      </c>
      <c r="J35" s="324">
        <f t="shared" si="0"/>
        <v>0</v>
      </c>
      <c r="K35" s="293"/>
      <c r="L35" s="294"/>
    </row>
    <row r="36" spans="1:12" ht="30">
      <c r="A36" s="338"/>
      <c r="B36" s="297" t="s">
        <v>231</v>
      </c>
      <c r="C36" s="305" t="s">
        <v>258</v>
      </c>
      <c r="D36" s="250"/>
      <c r="E36" s="332" t="s">
        <v>96</v>
      </c>
      <c r="F36" s="329"/>
      <c r="G36" s="322"/>
      <c r="H36" s="295" t="s">
        <v>220</v>
      </c>
      <c r="I36" s="334">
        <v>1</v>
      </c>
      <c r="J36" s="324">
        <f t="shared" si="0"/>
        <v>0</v>
      </c>
      <c r="K36" s="293"/>
      <c r="L36" s="294"/>
    </row>
    <row r="37" spans="1:12" ht="30">
      <c r="A37" s="338"/>
      <c r="B37" s="297" t="s">
        <v>240</v>
      </c>
      <c r="C37" s="298" t="s">
        <v>95</v>
      </c>
      <c r="D37" s="250"/>
      <c r="E37" s="331" t="s">
        <v>96</v>
      </c>
      <c r="F37" s="329"/>
      <c r="G37" s="322"/>
      <c r="H37" s="295" t="s">
        <v>219</v>
      </c>
      <c r="I37" s="334">
        <v>10</v>
      </c>
      <c r="J37" s="324">
        <f t="shared" si="0"/>
        <v>0</v>
      </c>
      <c r="K37" s="293"/>
      <c r="L37" s="294"/>
    </row>
    <row r="38" spans="1:12" ht="30">
      <c r="A38" s="338"/>
      <c r="B38" s="297" t="s">
        <v>255</v>
      </c>
      <c r="C38" s="305" t="s">
        <v>258</v>
      </c>
      <c r="D38" s="250"/>
      <c r="E38" s="331" t="s">
        <v>96</v>
      </c>
      <c r="F38" s="329"/>
      <c r="G38" s="322"/>
      <c r="H38" s="295" t="s">
        <v>220</v>
      </c>
      <c r="I38" s="334">
        <v>5</v>
      </c>
      <c r="J38" s="324">
        <f t="shared" si="0"/>
        <v>0</v>
      </c>
      <c r="K38" s="293"/>
      <c r="L38" s="294"/>
    </row>
    <row r="39" spans="1:12" ht="30">
      <c r="A39" s="338"/>
      <c r="B39" s="297" t="s">
        <v>241</v>
      </c>
      <c r="C39" s="298" t="s">
        <v>95</v>
      </c>
      <c r="D39" s="250"/>
      <c r="E39" s="331" t="s">
        <v>96</v>
      </c>
      <c r="F39" s="329"/>
      <c r="G39" s="322"/>
      <c r="H39" s="295" t="s">
        <v>219</v>
      </c>
      <c r="I39" s="334">
        <v>4</v>
      </c>
      <c r="J39" s="324">
        <f t="shared" si="0"/>
        <v>0</v>
      </c>
      <c r="K39" s="293"/>
      <c r="L39" s="294"/>
    </row>
    <row r="40" spans="1:12" ht="30">
      <c r="A40" s="338"/>
      <c r="B40" s="297" t="s">
        <v>256</v>
      </c>
      <c r="C40" s="305" t="s">
        <v>258</v>
      </c>
      <c r="D40" s="250"/>
      <c r="E40" s="331" t="s">
        <v>96</v>
      </c>
      <c r="F40" s="329"/>
      <c r="G40" s="322"/>
      <c r="H40" s="295" t="s">
        <v>220</v>
      </c>
      <c r="I40" s="334">
        <v>2</v>
      </c>
      <c r="J40" s="324">
        <f t="shared" si="0"/>
        <v>0</v>
      </c>
      <c r="K40" s="293"/>
      <c r="L40" s="294"/>
    </row>
    <row r="41" spans="1:12" ht="30">
      <c r="A41" s="338"/>
      <c r="B41" s="297" t="s">
        <v>242</v>
      </c>
      <c r="C41" s="298" t="s">
        <v>95</v>
      </c>
      <c r="D41" s="250"/>
      <c r="E41" s="331" t="s">
        <v>96</v>
      </c>
      <c r="F41" s="329"/>
      <c r="G41" s="322"/>
      <c r="H41" s="295" t="s">
        <v>219</v>
      </c>
      <c r="I41" s="334">
        <v>3</v>
      </c>
      <c r="J41" s="324">
        <f t="shared" si="0"/>
        <v>0</v>
      </c>
      <c r="K41" s="293"/>
      <c r="L41" s="294"/>
    </row>
    <row r="42" spans="1:12" ht="30">
      <c r="A42" s="338"/>
      <c r="B42" s="297" t="s">
        <v>257</v>
      </c>
      <c r="C42" s="305" t="s">
        <v>258</v>
      </c>
      <c r="D42" s="250"/>
      <c r="E42" s="319" t="s">
        <v>96</v>
      </c>
      <c r="F42" s="329"/>
      <c r="G42" s="322"/>
      <c r="H42" s="295" t="s">
        <v>220</v>
      </c>
      <c r="I42" s="334">
        <v>1</v>
      </c>
      <c r="J42" s="324">
        <f t="shared" si="0"/>
        <v>0</v>
      </c>
      <c r="K42" s="293"/>
      <c r="L42" s="294"/>
    </row>
    <row r="43" spans="1:12" ht="15.75" thickBot="1">
      <c r="A43" s="265" t="s">
        <v>163</v>
      </c>
      <c r="B43" s="266" t="s">
        <v>115</v>
      </c>
      <c r="C43" s="267" t="s">
        <v>116</v>
      </c>
      <c r="D43" s="250"/>
      <c r="E43" s="331" t="s">
        <v>117</v>
      </c>
      <c r="F43" s="329">
        <v>12</v>
      </c>
      <c r="G43" s="322">
        <f>D43*F43</f>
        <v>0</v>
      </c>
      <c r="H43" s="322"/>
      <c r="I43" s="330">
        <v>30</v>
      </c>
      <c r="J43" s="324">
        <f t="shared" si="0"/>
        <v>0</v>
      </c>
      <c r="K43" s="293"/>
      <c r="L43" s="294"/>
    </row>
    <row r="44" spans="1:12" ht="30.75" thickBot="1">
      <c r="A44" s="203" t="s">
        <v>164</v>
      </c>
      <c r="B44" s="204" t="s">
        <v>165</v>
      </c>
      <c r="C44" s="204" t="s">
        <v>209</v>
      </c>
      <c r="D44" s="204"/>
      <c r="E44" s="204"/>
      <c r="F44" s="204"/>
      <c r="G44" s="205"/>
      <c r="H44" s="261"/>
      <c r="I44" s="206"/>
      <c r="J44" s="261"/>
      <c r="K44" s="261"/>
      <c r="L44" s="262"/>
    </row>
    <row r="45" spans="1:12" ht="15.75" customHeight="1" thickBot="1">
      <c r="A45" s="355" t="s">
        <v>166</v>
      </c>
      <c r="B45" s="355"/>
      <c r="C45" s="257"/>
      <c r="D45" s="257"/>
      <c r="E45" s="257"/>
      <c r="F45" s="257"/>
      <c r="G45" s="258">
        <f>SUM(G4:G44)</f>
        <v>0</v>
      </c>
      <c r="H45" s="259"/>
      <c r="I45" s="206"/>
      <c r="J45" s="260">
        <f>J3+J17+J21+J25</f>
        <v>0</v>
      </c>
      <c r="K45" s="261">
        <f>SUM(K2:K44)</f>
        <v>0</v>
      </c>
      <c r="L45" s="262">
        <f>SUM(L2:L44)</f>
        <v>0</v>
      </c>
    </row>
    <row r="46" spans="1:2" ht="15.75" thickBot="1">
      <c r="A46" s="356"/>
      <c r="B46" s="356"/>
    </row>
    <row r="47" spans="1:4" ht="24" customHeight="1">
      <c r="A47" s="357" t="s">
        <v>167</v>
      </c>
      <c r="B47" s="357"/>
      <c r="D47" s="241" t="s">
        <v>243</v>
      </c>
    </row>
    <row r="48" spans="1:2" ht="15">
      <c r="A48" s="208" t="s">
        <v>125</v>
      </c>
      <c r="B48" s="209">
        <f>SUM(D4,D15,D16)</f>
        <v>0</v>
      </c>
    </row>
    <row r="49" spans="1:2" ht="15">
      <c r="A49" s="208" t="s">
        <v>149</v>
      </c>
      <c r="B49" s="209">
        <f>SUM(D18,D19,D20)</f>
        <v>0</v>
      </c>
    </row>
    <row r="50" spans="1:2" ht="15">
      <c r="A50" s="208" t="s">
        <v>153</v>
      </c>
      <c r="B50" s="210">
        <f>SUM(D22,D23,D24)</f>
        <v>0</v>
      </c>
    </row>
    <row r="51" spans="1:2" ht="15">
      <c r="A51" s="211" t="s">
        <v>160</v>
      </c>
      <c r="B51" s="339" t="s">
        <v>218</v>
      </c>
    </row>
    <row r="52" spans="1:2" ht="15">
      <c r="A52" s="212"/>
      <c r="B52" s="212"/>
    </row>
    <row r="53" ht="15">
      <c r="B53" s="123" t="s">
        <v>21</v>
      </c>
    </row>
    <row r="55" spans="2:4" ht="30">
      <c r="B55" s="39" t="s">
        <v>22</v>
      </c>
      <c r="D55" s="213"/>
    </row>
    <row r="58" spans="1:5" ht="18.75">
      <c r="A58" s="214" t="s">
        <v>168</v>
      </c>
      <c r="B58" s="215" t="s">
        <v>169</v>
      </c>
      <c r="C58" s="215"/>
      <c r="D58" s="215"/>
      <c r="E58" s="215"/>
    </row>
    <row r="60" ht="15">
      <c r="B60" s="283" t="s">
        <v>238</v>
      </c>
    </row>
    <row r="61" ht="15">
      <c r="B61" s="283" t="s">
        <v>239</v>
      </c>
    </row>
  </sheetData>
  <mergeCells count="3">
    <mergeCell ref="A45:B45"/>
    <mergeCell ref="A46:B46"/>
    <mergeCell ref="A47:B47"/>
  </mergeCells>
  <dataValidations count="1" disablePrompts="1">
    <dataValidation type="whole" operator="lessThanOrEqual" allowBlank="1" showInputMessage="1" showErrorMessage="1" sqref="H59">
      <formula1>0.7*H2</formula1>
    </dataValidation>
  </dataValidations>
  <printOptions/>
  <pageMargins left="0.7" right="0.7" top="0.7875" bottom="0.7875" header="0.511811023622047" footer="0.511811023622047"/>
  <pageSetup fitToHeight="1" fitToWidth="1" horizontalDpi="300" verticalDpi="300" orientation="landscape" paperSize="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F19"/>
  <sheetViews>
    <sheetView workbookViewId="0" topLeftCell="A1">
      <selection activeCell="B14" sqref="B14"/>
    </sheetView>
  </sheetViews>
  <sheetFormatPr defaultColWidth="8.7109375" defaultRowHeight="15"/>
  <cols>
    <col min="1" max="1" width="36.8515625" style="0" customWidth="1"/>
    <col min="2" max="3" width="27.140625" style="0" customWidth="1"/>
    <col min="4" max="4" width="28.57421875" style="0" customWidth="1"/>
    <col min="5" max="5" width="15.7109375" style="0" customWidth="1"/>
    <col min="6" max="6" width="27.140625" style="0" customWidth="1"/>
  </cols>
  <sheetData>
    <row r="2" ht="15.75" thickBot="1"/>
    <row r="3" spans="1:6" ht="45.75" thickBot="1">
      <c r="A3" s="43" t="s">
        <v>170</v>
      </c>
      <c r="B3" s="133" t="s">
        <v>171</v>
      </c>
      <c r="C3" s="133" t="s">
        <v>211</v>
      </c>
      <c r="D3" s="340" t="s">
        <v>210</v>
      </c>
      <c r="E3" s="133" t="s">
        <v>13</v>
      </c>
      <c r="F3" s="340" t="s">
        <v>222</v>
      </c>
    </row>
    <row r="4" spans="1:6" ht="30.75" thickBot="1">
      <c r="A4" s="216" t="s">
        <v>172</v>
      </c>
      <c r="B4" s="217"/>
      <c r="C4" s="341">
        <v>225</v>
      </c>
      <c r="D4" s="143">
        <f>B4*C4</f>
        <v>0</v>
      </c>
      <c r="E4" s="218">
        <f>0.21*D4</f>
        <v>0</v>
      </c>
      <c r="F4" s="33">
        <f>D4+E4</f>
        <v>0</v>
      </c>
    </row>
    <row r="5" spans="1:6" ht="30.75" thickBot="1">
      <c r="A5" s="216" t="s">
        <v>173</v>
      </c>
      <c r="B5" s="219"/>
      <c r="C5" s="219"/>
      <c r="D5" s="220">
        <f>D4</f>
        <v>0</v>
      </c>
      <c r="E5" s="219">
        <f>SUM(E4:E4)</f>
        <v>0</v>
      </c>
      <c r="F5" s="221">
        <f>SUM(F4:F4)</f>
        <v>0</v>
      </c>
    </row>
    <row r="9" spans="1:6" ht="45.75" thickBot="1">
      <c r="A9" s="43" t="s">
        <v>174</v>
      </c>
      <c r="B9" s="133" t="s">
        <v>171</v>
      </c>
      <c r="C9" s="133" t="s">
        <v>251</v>
      </c>
      <c r="D9" s="340" t="s">
        <v>212</v>
      </c>
      <c r="E9" s="133" t="s">
        <v>13</v>
      </c>
      <c r="F9" s="340" t="s">
        <v>213</v>
      </c>
    </row>
    <row r="10" spans="1:6" ht="30.75" thickBot="1">
      <c r="A10" s="216" t="s">
        <v>175</v>
      </c>
      <c r="B10" s="217"/>
      <c r="C10" s="342">
        <f>330-75</f>
        <v>255</v>
      </c>
      <c r="D10" s="143">
        <f>C10*B10</f>
        <v>0</v>
      </c>
      <c r="E10" s="218">
        <f>0.21*D10</f>
        <v>0</v>
      </c>
      <c r="F10" s="33">
        <f>D10+E10</f>
        <v>0</v>
      </c>
    </row>
    <row r="11" spans="1:6" ht="30.75" thickBot="1">
      <c r="A11" s="216" t="s">
        <v>173</v>
      </c>
      <c r="B11" s="219"/>
      <c r="C11" s="219"/>
      <c r="D11" s="220">
        <f>D10</f>
        <v>0</v>
      </c>
      <c r="E11" s="219">
        <f>SUM(E10:E10)</f>
        <v>0</v>
      </c>
      <c r="F11" s="221">
        <f>SUM(F10:F10)</f>
        <v>0</v>
      </c>
    </row>
    <row r="12" ht="15">
      <c r="A12" s="40"/>
    </row>
    <row r="13" spans="1:4" ht="30">
      <c r="A13" s="222" t="s">
        <v>176</v>
      </c>
      <c r="D13" s="240">
        <f>D11+D5</f>
        <v>0</v>
      </c>
    </row>
    <row r="14" spans="1:3" ht="15.75" thickBot="1">
      <c r="A14" s="40"/>
      <c r="C14" s="10" t="s">
        <v>237</v>
      </c>
    </row>
    <row r="15" ht="45.75" thickBot="1">
      <c r="A15" s="39" t="s">
        <v>22</v>
      </c>
    </row>
    <row r="16" ht="15">
      <c r="A16" s="40"/>
    </row>
    <row r="17" spans="1:3" ht="15">
      <c r="A17" s="40" t="s">
        <v>177</v>
      </c>
      <c r="B17" s="40"/>
      <c r="C17" s="40"/>
    </row>
    <row r="18" ht="15">
      <c r="A18" s="40" t="s">
        <v>178</v>
      </c>
    </row>
    <row r="19" ht="15">
      <c r="A19" s="40" t="s">
        <v>179</v>
      </c>
    </row>
  </sheetData>
  <printOptions/>
  <pageMargins left="0.7" right="0.7" top="0.7875" bottom="0.7875" header="0.511811023622047" footer="0.511811023622047"/>
  <pageSetup fitToHeight="1"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13"/>
  <sheetViews>
    <sheetView tabSelected="1" workbookViewId="0" topLeftCell="A1">
      <selection activeCell="C4" sqref="C4"/>
    </sheetView>
  </sheetViews>
  <sheetFormatPr defaultColWidth="8.7109375" defaultRowHeight="15"/>
  <cols>
    <col min="1" max="1" width="35.8515625" style="0" customWidth="1"/>
    <col min="2" max="2" width="43.421875" style="0" customWidth="1"/>
    <col min="3" max="3" width="101.00390625" style="0" customWidth="1"/>
  </cols>
  <sheetData>
    <row r="1" spans="1:3" ht="15">
      <c r="A1" s="223" t="s">
        <v>180</v>
      </c>
      <c r="B1" s="224" t="s">
        <v>181</v>
      </c>
      <c r="C1" s="225" t="s">
        <v>182</v>
      </c>
    </row>
    <row r="2" spans="1:3" ht="195">
      <c r="A2" s="358" t="s">
        <v>183</v>
      </c>
      <c r="B2" s="358"/>
      <c r="C2" s="226" t="s">
        <v>184</v>
      </c>
    </row>
    <row r="3" spans="1:4" ht="30">
      <c r="A3" s="227" t="s">
        <v>10</v>
      </c>
      <c r="B3" s="228" t="s">
        <v>185</v>
      </c>
      <c r="C3" s="229" t="s">
        <v>186</v>
      </c>
      <c r="D3" s="230"/>
    </row>
    <row r="4" spans="1:3" ht="327" customHeight="1">
      <c r="A4" s="231" t="s">
        <v>187</v>
      </c>
      <c r="B4" s="232" t="s">
        <v>188</v>
      </c>
      <c r="C4" s="233" t="s">
        <v>252</v>
      </c>
    </row>
    <row r="5" spans="1:3" ht="390">
      <c r="A5" s="227" t="s">
        <v>189</v>
      </c>
      <c r="B5" s="232" t="s">
        <v>188</v>
      </c>
      <c r="C5" s="233" t="s">
        <v>190</v>
      </c>
    </row>
    <row r="6" spans="1:3" ht="150">
      <c r="A6" s="227" t="s">
        <v>189</v>
      </c>
      <c r="B6" s="232" t="s">
        <v>191</v>
      </c>
      <c r="C6" s="233" t="s">
        <v>192</v>
      </c>
    </row>
    <row r="7" spans="1:3" ht="165">
      <c r="A7" s="227" t="s">
        <v>8</v>
      </c>
      <c r="B7" s="232" t="s">
        <v>188</v>
      </c>
      <c r="C7" s="229" t="s">
        <v>193</v>
      </c>
    </row>
    <row r="8" spans="1:3" ht="150">
      <c r="A8" s="227" t="s">
        <v>194</v>
      </c>
      <c r="B8" s="232" t="s">
        <v>188</v>
      </c>
      <c r="C8" s="229" t="s">
        <v>195</v>
      </c>
    </row>
    <row r="9" spans="1:3" ht="105">
      <c r="A9" s="234" t="s">
        <v>196</v>
      </c>
      <c r="B9" s="232" t="s">
        <v>197</v>
      </c>
      <c r="C9" s="229" t="s">
        <v>198</v>
      </c>
    </row>
    <row r="11" ht="15">
      <c r="A11" s="235"/>
    </row>
    <row r="13" ht="15.75">
      <c r="A13" s="236"/>
    </row>
    <row r="15" s="230" customFormat="1" ht="15"/>
    <row r="16" s="230" customFormat="1" ht="15"/>
    <row r="17" s="230" customFormat="1" ht="15"/>
  </sheetData>
  <mergeCells count="1">
    <mergeCell ref="A2:B2"/>
  </mergeCells>
  <printOptions/>
  <pageMargins left="0.7" right="0.7" top="0.7875" bottom="0.7875" header="0.511811023622047" footer="0.511811023622047"/>
  <pageSetup fitToHeight="0" fitToWidth="1" horizontalDpi="300" verticalDpi="300"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F77CE0E594FF1E4EB1D59E09663F0AC5" ma:contentTypeVersion="6" ma:contentTypeDescription="Vytvoří nový dokument" ma:contentTypeScope="" ma:versionID="a85bf83e34f89e194aed7711e6139f7f">
  <xsd:schema xmlns:xsd="http://www.w3.org/2001/XMLSchema" xmlns:xs="http://www.w3.org/2001/XMLSchema" xmlns:p="http://schemas.microsoft.com/office/2006/metadata/properties" xmlns:ns2="9e5e8855-6707-4f2f-a009-3ac459a2cf62" targetNamespace="http://schemas.microsoft.com/office/2006/metadata/properties" ma:root="true" ma:fieldsID="c82ee67f37e0d17e7b32e53a533d3ffd" ns2:_="">
    <xsd:import namespace="9e5e8855-6707-4f2f-a009-3ac459a2cf6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5e8855-6707-4f2f-a009-3ac459a2cf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B61073-EAEC-45D1-B4B4-CA7F72169BBE}">
  <ds:schemaRefs>
    <ds:schemaRef ds:uri="http://www.w3.org/XML/1998/namespace"/>
    <ds:schemaRef ds:uri="9e5e8855-6707-4f2f-a009-3ac459a2cf62"/>
    <ds:schemaRef ds:uri="http://purl.org/dc/terms/"/>
    <ds:schemaRef ds:uri="http://schemas.microsoft.com/office/infopath/2007/PartnerControls"/>
    <ds:schemaRef ds:uri="http://purl.org/dc/elements/1.1/"/>
    <ds:schemaRef ds:uri="http://purl.org/dc/dcmitype/"/>
    <ds:schemaRef ds:uri="http://schemas.microsoft.com/office/2006/documentManagement/types"/>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D0CB0FA1-9109-4724-9E72-938C413BF5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5e8855-6707-4f2f-a009-3ac459a2cf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54B2DC-147B-4A3F-9DA3-977069CEB8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P20</dc:creator>
  <cp:keywords/>
  <dc:description/>
  <cp:lastModifiedBy>Petr Novotný</cp:lastModifiedBy>
  <dcterms:created xsi:type="dcterms:W3CDTF">2021-11-24T11:14:05Z</dcterms:created>
  <dcterms:modified xsi:type="dcterms:W3CDTF">2022-04-07T07:39:08Z</dcterms:modified>
  <cp:category/>
  <cp:version/>
  <cp:contentType/>
  <cp:contentStatus/>
  <cp:revision>22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0x010100F77CE0E594FF1E4EB1D59E09663F0AC5</vt:lpwstr>
  </property>
</Properties>
</file>