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4100" activeTab="0"/>
  </bookViews>
  <sheets>
    <sheet name="Rekapitulace stavby" sheetId="1" r:id="rId1"/>
    <sheet name="Stepanska-okna - Renovace..." sheetId="2" r:id="rId2"/>
  </sheets>
  <definedNames>
    <definedName name="_xlnm._FilterDatabase" localSheetId="1" hidden="1">'Stepanska-okna - Renovace...'!$C$126:$K$240</definedName>
    <definedName name="_xlnm.Print_Area" localSheetId="0">'Rekapitulace stavby'!$D$4:$AO$76,'Rekapitulace stavby'!$C$82:$AQ$96</definedName>
    <definedName name="_xlnm.Print_Area" localSheetId="1">'Stepanska-okna - Renovace...'!$C$4:$J$76,'Stepanska-okna - Renovace...'!$C$82:$J$110,'Stepanska-okna - Renovace...'!$C$116:$K$240</definedName>
    <definedName name="_xlnm.Print_Titles" localSheetId="0">'Rekapitulace stavby'!$92:$92</definedName>
    <definedName name="_xlnm.Print_Titles" localSheetId="1">'Stepanska-okna - Renovace...'!$126:$126</definedName>
  </definedNames>
  <calcPr calcId="162913"/>
</workbook>
</file>

<file path=xl/sharedStrings.xml><?xml version="1.0" encoding="utf-8"?>
<sst xmlns="http://schemas.openxmlformats.org/spreadsheetml/2006/main" count="1478" uniqueCount="373">
  <si>
    <t>Export Komplet</t>
  </si>
  <si>
    <t/>
  </si>
  <si>
    <t>2.0</t>
  </si>
  <si>
    <t>ZAMOK</t>
  </si>
  <si>
    <t>False</t>
  </si>
  <si>
    <t>{48d4749e-6e2a-4d86-86ca-b484197273bc}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</si>
  <si>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</si>
  <si>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</si>
  <si>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</si>
  <si>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</si>
  <si>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</si>
  <si>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</si>
  <si>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</si>
  <si>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</si>
  <si>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Stepanska-okna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</si>
  <si>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</si>
  <si>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</si>
  <si>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Renovace oken dvorní fasády Štěpánská 63, Praha 1</t>
  </si>
  <si>
    <t>KSO:</t>
  </si>
  <si>
    <t>CC-CZ:</t>
  </si>
  <si>
    <t>Místo:</t>
  </si>
  <si>
    <t>Štěpánská 63, Praha 1</t>
  </si>
  <si>
    <t>Datum: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</si>
  <si>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</si>
  <si>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</si>
  <si>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</si>
  <si>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</si>
  <si>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</si>
  <si>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</si>
  <si>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</si>
  <si>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</si>
  <si>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</si>
  <si>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</si>
  <si>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</si>
  <si>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</si>
  <si>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</si>
  <si>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</si>
  <si>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</si>
  <si>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</si>
  <si>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</si>
  <si>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</si>
  <si>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</si>
  <si>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</si>
  <si>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</si>
  <si>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</si>
  <si>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</si>
  <si>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</si>
  <si>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</si>
  <si>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</si>
  <si>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</si>
  <si>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</si>
  <si>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</si>
  <si>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</si>
  <si>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</si>
  <si>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</si>
  <si>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</si>
  <si>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</si>
  <si>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</si>
  <si>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</si>
  <si>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</si>
  <si>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</si>
  <si>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</si>
  <si>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</si>
  <si>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</si>
  <si>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</si>
  <si>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</si>
  <si>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</si>
  <si>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</si>
  <si>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</si>
  <si>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</si>
  <si>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</si>
  <si>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</si>
  <si>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</si>
  <si>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</si>
  <si>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</si>
  <si>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</si>
  <si>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</si>
  <si>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</si>
  <si>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</si>
  <si>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</si>
  <si>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</si>
  <si>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</si>
  <si>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</si>
  <si>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</si>
  <si>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</si>
  <si>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</si>
  <si>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</si>
  <si>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</si>
  <si>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</si>
  <si>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</si>
  <si>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</si>
  <si>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</si>
  <si>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</si>
  <si>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766 - Konstrukce truhlářské</t>
  </si>
  <si>
    <t xml:space="preserve">    783 - Dokončovací práce - nátěry</t>
  </si>
  <si>
    <t xml:space="preserve">    784 - Dokončovací práce - malby a tapety</t>
  </si>
  <si>
    <t xml:space="preserve">    787 - Dokončovací práce - zasklívání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</si>
  <si>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</si>
  <si>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</si>
  <si>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</si>
  <si>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</si>
  <si>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VRN8 - Přesun stavebních kapacit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</si>
  <si>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</si>
  <si>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</si>
  <si>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</si>
  <si>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</si>
  <si>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</si>
  <si>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</si>
  <si>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</si>
  <si>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</si>
  <si>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</si>
  <si>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</si>
  <si>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</si>
  <si>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</si>
  <si>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</si>
  <si>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</si>
  <si>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ROZPOCET</t>
  </si>
  <si>
    <t>6</t>
  </si>
  <si>
    <t>Úpravy povrchů, podlahy a osazování výplní</t>
  </si>
  <si>
    <t>K</t>
  </si>
  <si>
    <t>619995001</t>
  </si>
  <si>
    <t>Zednické opravy po osazení nových rámů vč. opravy malby a fasády</t>
  </si>
  <si>
    <t>bm</t>
  </si>
  <si>
    <t>4</t>
  </si>
  <si>
    <t>1320385253</t>
  </si>
  <si>
    <t>VV</t>
  </si>
  <si>
    <t>(2,155+0,715)*2*2</t>
  </si>
  <si>
    <t>(1,748+2,36)*2*2</t>
  </si>
  <si>
    <t>(1,615+0,708)*2*2</t>
  </si>
  <si>
    <t>(1,61+0,67)*2*2</t>
  </si>
  <si>
    <t>Součet</t>
  </si>
  <si>
    <t>9</t>
  </si>
  <si>
    <t>Ostatní konstrukce a práce, bourání</t>
  </si>
  <si>
    <t>949101111</t>
  </si>
  <si>
    <t>Lešení pomocné pro objekty pozemních staveb s lešeňovou podlahou v do 1,9 m zatížení do 150 kg/m2</t>
  </si>
  <si>
    <t>m2</t>
  </si>
  <si>
    <t>-1392384</t>
  </si>
  <si>
    <t>2,00*37*1,20</t>
  </si>
  <si>
    <t>3</t>
  </si>
  <si>
    <t>952900001</t>
  </si>
  <si>
    <t>Výroba vzorků profilů a barevného provedení k odsouhlasení NPU</t>
  </si>
  <si>
    <t>kpl</t>
  </si>
  <si>
    <t>-1024311659</t>
  </si>
  <si>
    <t>952900002</t>
  </si>
  <si>
    <t>Dokončovací práce</t>
  </si>
  <si>
    <t>-607467536</t>
  </si>
  <si>
    <t>5</t>
  </si>
  <si>
    <t>952901100</t>
  </si>
  <si>
    <t>Čištění budov po malbách</t>
  </si>
  <si>
    <t>-1008510425</t>
  </si>
  <si>
    <t>997</t>
  </si>
  <si>
    <t>Přesun sutě</t>
  </si>
  <si>
    <t>997013001</t>
  </si>
  <si>
    <t>Skládkovné a uložení odpadu</t>
  </si>
  <si>
    <t>-1770084133</t>
  </si>
  <si>
    <t>998</t>
  </si>
  <si>
    <t>Přesun hmot</t>
  </si>
  <si>
    <t>7</t>
  </si>
  <si>
    <t>998011003</t>
  </si>
  <si>
    <t xml:space="preserve">Přesun hmot  pro opravu a údržbu </t>
  </si>
  <si>
    <t>-488180702</t>
  </si>
  <si>
    <t>PSV</t>
  </si>
  <si>
    <t>Práce a dodávky PSV</t>
  </si>
  <si>
    <t>766</t>
  </si>
  <si>
    <t>Konstrukce truhlářské</t>
  </si>
  <si>
    <t>8</t>
  </si>
  <si>
    <t>766610001R</t>
  </si>
  <si>
    <t>Demontáž křídel (268ks) , kliček( 175ks)  k opravám</t>
  </si>
  <si>
    <t>16</t>
  </si>
  <si>
    <t>1102944510</t>
  </si>
  <si>
    <t>268+175</t>
  </si>
  <si>
    <t>766630001R</t>
  </si>
  <si>
    <t>výroba křídla balkonových dveří 2252x727 mm - ozn.1.03</t>
  </si>
  <si>
    <t>ks</t>
  </si>
  <si>
    <t>-953485666</t>
  </si>
  <si>
    <t>10</t>
  </si>
  <si>
    <t>766630002R</t>
  </si>
  <si>
    <t>výroba křídla balkonových dveří 2212x725mm - ozn.2.02</t>
  </si>
  <si>
    <t>-349626628</t>
  </si>
  <si>
    <t>11</t>
  </si>
  <si>
    <t>766630003R</t>
  </si>
  <si>
    <t>výroba křídla balkonových dveří 2208x725mm - ozn.3.02</t>
  </si>
  <si>
    <t>-1921125670</t>
  </si>
  <si>
    <t>12</t>
  </si>
  <si>
    <t>766630004R</t>
  </si>
  <si>
    <t>výroba křídla balkonových dveří 2412x705mm - ozn.5.01</t>
  </si>
  <si>
    <t>-1929720491</t>
  </si>
  <si>
    <t>13</t>
  </si>
  <si>
    <t>766630005R</t>
  </si>
  <si>
    <t>výroba křídla balkonových dveří 2385x725mm - ozn.5.02</t>
  </si>
  <si>
    <t>1199265180</t>
  </si>
  <si>
    <t>14</t>
  </si>
  <si>
    <t>766640001R</t>
  </si>
  <si>
    <t>kontrola promazání oken</t>
  </si>
  <si>
    <t>-759187813</t>
  </si>
  <si>
    <t>41</t>
  </si>
  <si>
    <t>766640002R</t>
  </si>
  <si>
    <t>přeleštění stávajících prvků kování, oprava mechanických částí</t>
  </si>
  <si>
    <t>-2130563076</t>
  </si>
  <si>
    <t>766640003R</t>
  </si>
  <si>
    <t>Montáž výklopů - pákový mechanizmus GEZE u nadsvětlík. oken</t>
  </si>
  <si>
    <t>1446070433</t>
  </si>
  <si>
    <t>17</t>
  </si>
  <si>
    <t>766640004R</t>
  </si>
  <si>
    <t>Výměna půloliv na oknech schodiště</t>
  </si>
  <si>
    <t>-1634191486</t>
  </si>
  <si>
    <t>18</t>
  </si>
  <si>
    <t>766640005R</t>
  </si>
  <si>
    <t>Dodání a montáž okenních dorazů</t>
  </si>
  <si>
    <t>1201258916</t>
  </si>
  <si>
    <t>19</t>
  </si>
  <si>
    <t>766650001R</t>
  </si>
  <si>
    <t>Výroba a výměna lišt vnějších křídel o daných rpozměrech 5.05,33.01,5.01a</t>
  </si>
  <si>
    <t>-1564872239</t>
  </si>
  <si>
    <t>20</t>
  </si>
  <si>
    <t>766650002R</t>
  </si>
  <si>
    <t>Výroba a výměna okapnioček</t>
  </si>
  <si>
    <t>-494912830</t>
  </si>
  <si>
    <t>766670001R</t>
  </si>
  <si>
    <t>Výroba vnějších křídel dvojitého dvoukřídl.okna 2155x715 mm-ozn.2.01</t>
  </si>
  <si>
    <t>-1627740022</t>
  </si>
  <si>
    <t>22</t>
  </si>
  <si>
    <t>766670002R</t>
  </si>
  <si>
    <t>Výroba dvoukřídl.okna s nadsvětlíkem, vnější i vnitřní křídla 1748x2360 mm - ozn.3.01</t>
  </si>
  <si>
    <t>1965429747</t>
  </si>
  <si>
    <t>23</t>
  </si>
  <si>
    <t>766670003R</t>
  </si>
  <si>
    <t>Výroba dvoukřídl.okna dvojitého, vnější křídla 1615x708 mm, vnitřní křídla 17x mm - ozn.5.01a</t>
  </si>
  <si>
    <t>447009725</t>
  </si>
  <si>
    <t>24</t>
  </si>
  <si>
    <t>766670004R</t>
  </si>
  <si>
    <t>Výroba vnějších křídel třídílného dvojitého okna, křídlo o rozměrech 1610x670 mm - ozn.5.05</t>
  </si>
  <si>
    <t>-653497762</t>
  </si>
  <si>
    <t>25</t>
  </si>
  <si>
    <t>766680001R</t>
  </si>
  <si>
    <t>dveřní křídla spasování</t>
  </si>
  <si>
    <t>864098847</t>
  </si>
  <si>
    <t>26</t>
  </si>
  <si>
    <t>766680002R</t>
  </si>
  <si>
    <t>okenní  křídla spasování</t>
  </si>
  <si>
    <t>-1142402568</t>
  </si>
  <si>
    <t>250</t>
  </si>
  <si>
    <t>27</t>
  </si>
  <si>
    <t>766680003R</t>
  </si>
  <si>
    <t>frézování drážek pro silik.těsnění</t>
  </si>
  <si>
    <t>-1485002062</t>
  </si>
  <si>
    <t>28</t>
  </si>
  <si>
    <t>766680004R</t>
  </si>
  <si>
    <t>osazení těsnění do drážek</t>
  </si>
  <si>
    <t>-54658823</t>
  </si>
  <si>
    <t>29</t>
  </si>
  <si>
    <t>766680005R</t>
  </si>
  <si>
    <t>repase stávajících prvků - oken a dveří severozáp.stěna</t>
  </si>
  <si>
    <t>522871286</t>
  </si>
  <si>
    <t>30</t>
  </si>
  <si>
    <t>766680006R</t>
  </si>
  <si>
    <t>repase stávajících prvků - oken a dveří severovýchod.stěna</t>
  </si>
  <si>
    <t>933514458</t>
  </si>
  <si>
    <t>31</t>
  </si>
  <si>
    <t>766680007R</t>
  </si>
  <si>
    <t>repase stávajících prvků - oken a dveří jihozápad.stěna</t>
  </si>
  <si>
    <t>2143743802</t>
  </si>
  <si>
    <t>32</t>
  </si>
  <si>
    <t>766690001R</t>
  </si>
  <si>
    <t>kontrola hladkého chodu  - 30 dní po finální montáži</t>
  </si>
  <si>
    <t>soub</t>
  </si>
  <si>
    <t>-1552632489</t>
  </si>
  <si>
    <t>33</t>
  </si>
  <si>
    <t>998766203</t>
  </si>
  <si>
    <t xml:space="preserve">Přesun hmot </t>
  </si>
  <si>
    <t>%</t>
  </si>
  <si>
    <t>625400386</t>
  </si>
  <si>
    <t>783</t>
  </si>
  <si>
    <t>Dokončovací práce - nátěry</t>
  </si>
  <si>
    <t>34</t>
  </si>
  <si>
    <t>783101201</t>
  </si>
  <si>
    <t>Hrubé obroušení podkladu truhlářských konstrukcí před provedením nátěru</t>
  </si>
  <si>
    <t>-976978949</t>
  </si>
  <si>
    <t>špalety</t>
  </si>
  <si>
    <t>(1,00+2,00)*2*0,14*5</t>
  </si>
  <si>
    <t>(2,00+1,60)*2*0,14*2</t>
  </si>
  <si>
    <t>(1,50+1,60)*2*0,14</t>
  </si>
  <si>
    <t>(2,00+2,00)*2*0,14*9</t>
  </si>
  <si>
    <t>(1,50+2,00)*2*0,14*8</t>
  </si>
  <si>
    <t>(2,00+2,00)*2*0,14</t>
  </si>
  <si>
    <t>(1,00+2,00)*2*0,14</t>
  </si>
  <si>
    <t>(1,50+0,75+2*2,00)*0,14</t>
  </si>
  <si>
    <t>(1,50+2*2,00)*0,14*1</t>
  </si>
  <si>
    <t>(1,60+0,70+2*2,50)*0,14*5</t>
  </si>
  <si>
    <t>(1,20+2*2,50)*0,14*3</t>
  </si>
  <si>
    <t>okna,dveře</t>
  </si>
  <si>
    <t>severozápad</t>
  </si>
  <si>
    <t>118,41*4*1,15</t>
  </si>
  <si>
    <t>sverovýchod</t>
  </si>
  <si>
    <t>10,0*4*1,10</t>
  </si>
  <si>
    <t>23,80*2*1,15</t>
  </si>
  <si>
    <t>35</t>
  </si>
  <si>
    <t>783101403</t>
  </si>
  <si>
    <t>Oprášení podkladu truhlářských konstrukcí před provedením nátěru</t>
  </si>
  <si>
    <t>-143922420</t>
  </si>
  <si>
    <t>679,749</t>
  </si>
  <si>
    <t>36</t>
  </si>
  <si>
    <t>783106807</t>
  </si>
  <si>
    <t>Odstranění nátěrů z truhlářských konstrukcí odstraňovačem nátěrů</t>
  </si>
  <si>
    <t>1114284989</t>
  </si>
  <si>
    <t>679,749*0,20</t>
  </si>
  <si>
    <t>37</t>
  </si>
  <si>
    <t>783114101</t>
  </si>
  <si>
    <t>Základní jednonásobný syntetický nátěr truhlářských konstrukcí</t>
  </si>
  <si>
    <t>-1012949272</t>
  </si>
  <si>
    <t>38</t>
  </si>
  <si>
    <t>783118211</t>
  </si>
  <si>
    <t xml:space="preserve">Lakovací dvojnásobný syntetický nátěr truhlářských konstrukcí </t>
  </si>
  <si>
    <t>1137029797</t>
  </si>
  <si>
    <t>39</t>
  </si>
  <si>
    <t>783122131</t>
  </si>
  <si>
    <t xml:space="preserve">Plošné (plné) tmelení truhlářských konstrukcí včetně přebroušení </t>
  </si>
  <si>
    <t>1350739325</t>
  </si>
  <si>
    <t>135,95</t>
  </si>
  <si>
    <t>40</t>
  </si>
  <si>
    <t>783132201</t>
  </si>
  <si>
    <t>Dotmelení skleněných výplní truhlářských konstrukcí silikonovým tmelem</t>
  </si>
  <si>
    <t>m</t>
  </si>
  <si>
    <t>-1665219270</t>
  </si>
  <si>
    <t>679,749*0,60</t>
  </si>
  <si>
    <t>784</t>
  </si>
  <si>
    <t>Dokončovací práce - malby a tapety</t>
  </si>
  <si>
    <t>784211001</t>
  </si>
  <si>
    <t>Malby</t>
  </si>
  <si>
    <t>-675998262</t>
  </si>
  <si>
    <t>787</t>
  </si>
  <si>
    <t>Dokončovací práce - zasklívání</t>
  </si>
  <si>
    <t>42</t>
  </si>
  <si>
    <t>787600900</t>
  </si>
  <si>
    <t xml:space="preserve">přesklení vnějších křídel </t>
  </si>
  <si>
    <t>-157622634</t>
  </si>
  <si>
    <t>266,40*0,40</t>
  </si>
  <si>
    <t>VRN</t>
  </si>
  <si>
    <t>Vedlejší rozpočtové náklady</t>
  </si>
  <si>
    <t>VRN3</t>
  </si>
  <si>
    <t>Zařízení staveniště</t>
  </si>
  <si>
    <t>43</t>
  </si>
  <si>
    <t>031002000</t>
  </si>
  <si>
    <t>Související práce pro zařízení staveniště</t>
  </si>
  <si>
    <t>1024</t>
  </si>
  <si>
    <t>2049204202</t>
  </si>
  <si>
    <t>VRN4</t>
  </si>
  <si>
    <t>Inženýrská činnost</t>
  </si>
  <si>
    <t>44</t>
  </si>
  <si>
    <t>041002000</t>
  </si>
  <si>
    <t>Autorský dozor</t>
  </si>
  <si>
    <t>951279898</t>
  </si>
  <si>
    <t>45</t>
  </si>
  <si>
    <t>045303000</t>
  </si>
  <si>
    <t>Koordinační činnost</t>
  </si>
  <si>
    <t>…</t>
  </si>
  <si>
    <t>1557209915</t>
  </si>
  <si>
    <t>VRN6</t>
  </si>
  <si>
    <t>Územní vlivy</t>
  </si>
  <si>
    <t>46</t>
  </si>
  <si>
    <t>062002000</t>
  </si>
  <si>
    <t>Ztížené dopravní podmínky</t>
  </si>
  <si>
    <t>1784439250</t>
  </si>
  <si>
    <t>47</t>
  </si>
  <si>
    <t>065002000</t>
  </si>
  <si>
    <t xml:space="preserve">Mimostaveništní doprava </t>
  </si>
  <si>
    <t>-95552128</t>
  </si>
  <si>
    <t>VRN8</t>
  </si>
  <si>
    <t>Přesun stavebních kapacit</t>
  </si>
  <si>
    <t>48</t>
  </si>
  <si>
    <t>084003000</t>
  </si>
  <si>
    <t>za práci v noci, o sobotách a nedělích, ve státem uznaný svátek</t>
  </si>
  <si>
    <t>562300400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</si>
</sst>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9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tabSelected="1" workbookViewId="0" topLeftCell="A1">
      <selection activeCell="AN8" sqref="AN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55" t="s">
        <v>14</v>
      </c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2"/>
      <c r="AQ5" s="22"/>
      <c r="AR5" s="20"/>
      <c r="BE5" s="252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57" t="s">
        <v>17</v>
      </c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2"/>
      <c r="AQ6" s="22"/>
      <c r="AR6" s="20"/>
      <c r="BE6" s="253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53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/>
      <c r="AO8" s="22"/>
      <c r="AP8" s="22"/>
      <c r="AQ8" s="22"/>
      <c r="AR8" s="20"/>
      <c r="BE8" s="253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53"/>
      <c r="BS9" s="17" t="s">
        <v>6</v>
      </c>
    </row>
    <row r="10" spans="2:71" s="1" customFormat="1" ht="12" customHeight="1">
      <c r="B10" s="21"/>
      <c r="C10" s="22"/>
      <c r="D10" s="29" t="s">
        <v>23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24</v>
      </c>
      <c r="AL10" s="22"/>
      <c r="AM10" s="22"/>
      <c r="AN10" s="27" t="s">
        <v>1</v>
      </c>
      <c r="AO10" s="22"/>
      <c r="AP10" s="22"/>
      <c r="AQ10" s="22"/>
      <c r="AR10" s="20"/>
      <c r="BE10" s="253"/>
      <c r="BS10" s="17" t="s">
        <v>6</v>
      </c>
    </row>
    <row r="11" spans="2:71" s="1" customFormat="1" ht="18.4" customHeight="1">
      <c r="B11" s="21"/>
      <c r="C11" s="22"/>
      <c r="D11" s="22"/>
      <c r="E11" s="27" t="s">
        <v>25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253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53"/>
      <c r="BS12" s="17" t="s">
        <v>6</v>
      </c>
    </row>
    <row r="13" spans="2:71" s="1" customFormat="1" ht="12" customHeight="1">
      <c r="B13" s="21"/>
      <c r="C13" s="22"/>
      <c r="D13" s="29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24</v>
      </c>
      <c r="AL13" s="22"/>
      <c r="AM13" s="22"/>
      <c r="AN13" s="31" t="s">
        <v>28</v>
      </c>
      <c r="AO13" s="22"/>
      <c r="AP13" s="22"/>
      <c r="AQ13" s="22"/>
      <c r="AR13" s="20"/>
      <c r="BE13" s="253"/>
      <c r="BS13" s="17" t="s">
        <v>6</v>
      </c>
    </row>
    <row r="14" spans="2:71" ht="12.75">
      <c r="B14" s="21"/>
      <c r="C14" s="22"/>
      <c r="D14" s="22"/>
      <c r="E14" s="258" t="s">
        <v>28</v>
      </c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9" t="s">
        <v>26</v>
      </c>
      <c r="AL14" s="22"/>
      <c r="AM14" s="22"/>
      <c r="AN14" s="31" t="s">
        <v>28</v>
      </c>
      <c r="AO14" s="22"/>
      <c r="AP14" s="22"/>
      <c r="AQ14" s="22"/>
      <c r="AR14" s="20"/>
      <c r="BE14" s="253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53"/>
      <c r="BS15" s="17" t="s">
        <v>4</v>
      </c>
    </row>
    <row r="16" spans="2:71" s="1" customFormat="1" ht="12" customHeight="1">
      <c r="B16" s="21"/>
      <c r="C16" s="22"/>
      <c r="D16" s="29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24</v>
      </c>
      <c r="AL16" s="22"/>
      <c r="AM16" s="22"/>
      <c r="AN16" s="27" t="s">
        <v>1</v>
      </c>
      <c r="AO16" s="22"/>
      <c r="AP16" s="22"/>
      <c r="AQ16" s="22"/>
      <c r="AR16" s="20"/>
      <c r="BE16" s="253"/>
      <c r="BS16" s="17" t="s">
        <v>4</v>
      </c>
    </row>
    <row r="17" spans="2:71" s="1" customFormat="1" ht="18.4" customHeight="1">
      <c r="B17" s="21"/>
      <c r="C17" s="22"/>
      <c r="D17" s="22"/>
      <c r="E17" s="27" t="s">
        <v>25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253"/>
      <c r="BS17" s="17" t="s">
        <v>30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53"/>
      <c r="BS18" s="17" t="s">
        <v>6</v>
      </c>
    </row>
    <row r="19" spans="2:71" s="1" customFormat="1" ht="12" customHeight="1">
      <c r="B19" s="21"/>
      <c r="C19" s="22"/>
      <c r="D19" s="29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24</v>
      </c>
      <c r="AL19" s="22"/>
      <c r="AM19" s="22"/>
      <c r="AN19" s="27" t="s">
        <v>1</v>
      </c>
      <c r="AO19" s="22"/>
      <c r="AP19" s="22"/>
      <c r="AQ19" s="22"/>
      <c r="AR19" s="20"/>
      <c r="BE19" s="253"/>
      <c r="BS19" s="17" t="s">
        <v>6</v>
      </c>
    </row>
    <row r="20" spans="2:71" s="1" customFormat="1" ht="18.4" customHeight="1">
      <c r="B20" s="21"/>
      <c r="C20" s="22"/>
      <c r="D20" s="22"/>
      <c r="E20" s="27" t="s">
        <v>25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253"/>
      <c r="BS20" s="17" t="s">
        <v>30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53"/>
    </row>
    <row r="22" spans="2:57" s="1" customFormat="1" ht="12" customHeight="1">
      <c r="B22" s="21"/>
      <c r="C22" s="22"/>
      <c r="D22" s="29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53"/>
    </row>
    <row r="23" spans="2:57" s="1" customFormat="1" ht="16.5" customHeight="1">
      <c r="B23" s="21"/>
      <c r="C23" s="22"/>
      <c r="D23" s="22"/>
      <c r="E23" s="260" t="s">
        <v>1</v>
      </c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2"/>
      <c r="AP23" s="22"/>
      <c r="AQ23" s="22"/>
      <c r="AR23" s="20"/>
      <c r="BE23" s="253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53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53"/>
    </row>
    <row r="26" spans="1:57" s="2" customFormat="1" ht="25.9" customHeight="1">
      <c r="A26" s="34"/>
      <c r="B26" s="35"/>
      <c r="C26" s="36"/>
      <c r="D26" s="37" t="s">
        <v>33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61">
        <f>ROUND(AG94,2)</f>
        <v>0</v>
      </c>
      <c r="AL26" s="262"/>
      <c r="AM26" s="262"/>
      <c r="AN26" s="262"/>
      <c r="AO26" s="262"/>
      <c r="AP26" s="36"/>
      <c r="AQ26" s="36"/>
      <c r="AR26" s="39"/>
      <c r="BE26" s="253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53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63" t="s">
        <v>34</v>
      </c>
      <c r="M28" s="263"/>
      <c r="N28" s="263"/>
      <c r="O28" s="263"/>
      <c r="P28" s="263"/>
      <c r="Q28" s="36"/>
      <c r="R28" s="36"/>
      <c r="S28" s="36"/>
      <c r="T28" s="36"/>
      <c r="U28" s="36"/>
      <c r="V28" s="36"/>
      <c r="W28" s="263" t="s">
        <v>35</v>
      </c>
      <c r="X28" s="263"/>
      <c r="Y28" s="263"/>
      <c r="Z28" s="263"/>
      <c r="AA28" s="263"/>
      <c r="AB28" s="263"/>
      <c r="AC28" s="263"/>
      <c r="AD28" s="263"/>
      <c r="AE28" s="263"/>
      <c r="AF28" s="36"/>
      <c r="AG28" s="36"/>
      <c r="AH28" s="36"/>
      <c r="AI28" s="36"/>
      <c r="AJ28" s="36"/>
      <c r="AK28" s="263" t="s">
        <v>36</v>
      </c>
      <c r="AL28" s="263"/>
      <c r="AM28" s="263"/>
      <c r="AN28" s="263"/>
      <c r="AO28" s="263"/>
      <c r="AP28" s="36"/>
      <c r="AQ28" s="36"/>
      <c r="AR28" s="39"/>
      <c r="BE28" s="253"/>
    </row>
    <row r="29" spans="2:57" s="3" customFormat="1" ht="14.45" customHeight="1">
      <c r="B29" s="40"/>
      <c r="C29" s="41"/>
      <c r="D29" s="29" t="s">
        <v>37</v>
      </c>
      <c r="E29" s="41"/>
      <c r="F29" s="29" t="s">
        <v>38</v>
      </c>
      <c r="G29" s="41"/>
      <c r="H29" s="41"/>
      <c r="I29" s="41"/>
      <c r="J29" s="41"/>
      <c r="K29" s="41"/>
      <c r="L29" s="266">
        <v>0.21</v>
      </c>
      <c r="M29" s="265"/>
      <c r="N29" s="265"/>
      <c r="O29" s="265"/>
      <c r="P29" s="265"/>
      <c r="Q29" s="41"/>
      <c r="R29" s="41"/>
      <c r="S29" s="41"/>
      <c r="T29" s="41"/>
      <c r="U29" s="41"/>
      <c r="V29" s="41"/>
      <c r="W29" s="264">
        <f>ROUND(AZ94,2)</f>
        <v>0</v>
      </c>
      <c r="X29" s="265"/>
      <c r="Y29" s="265"/>
      <c r="Z29" s="265"/>
      <c r="AA29" s="265"/>
      <c r="AB29" s="265"/>
      <c r="AC29" s="265"/>
      <c r="AD29" s="265"/>
      <c r="AE29" s="265"/>
      <c r="AF29" s="41"/>
      <c r="AG29" s="41"/>
      <c r="AH29" s="41"/>
      <c r="AI29" s="41"/>
      <c r="AJ29" s="41"/>
      <c r="AK29" s="264">
        <f>ROUND(AV94,2)</f>
        <v>0</v>
      </c>
      <c r="AL29" s="265"/>
      <c r="AM29" s="265"/>
      <c r="AN29" s="265"/>
      <c r="AO29" s="265"/>
      <c r="AP29" s="41"/>
      <c r="AQ29" s="41"/>
      <c r="AR29" s="42"/>
      <c r="BE29" s="254"/>
    </row>
    <row r="30" spans="2:57" s="3" customFormat="1" ht="14.45" customHeight="1">
      <c r="B30" s="40"/>
      <c r="C30" s="41"/>
      <c r="D30" s="41"/>
      <c r="E30" s="41"/>
      <c r="F30" s="29" t="s">
        <v>39</v>
      </c>
      <c r="G30" s="41"/>
      <c r="H30" s="41"/>
      <c r="I30" s="41"/>
      <c r="J30" s="41"/>
      <c r="K30" s="41"/>
      <c r="L30" s="266">
        <v>0.15</v>
      </c>
      <c r="M30" s="265"/>
      <c r="N30" s="265"/>
      <c r="O30" s="265"/>
      <c r="P30" s="265"/>
      <c r="Q30" s="41"/>
      <c r="R30" s="41"/>
      <c r="S30" s="41"/>
      <c r="T30" s="41"/>
      <c r="U30" s="41"/>
      <c r="V30" s="41"/>
      <c r="W30" s="264">
        <f>ROUND(BA94,2)</f>
        <v>0</v>
      </c>
      <c r="X30" s="265"/>
      <c r="Y30" s="265"/>
      <c r="Z30" s="265"/>
      <c r="AA30" s="265"/>
      <c r="AB30" s="265"/>
      <c r="AC30" s="265"/>
      <c r="AD30" s="265"/>
      <c r="AE30" s="265"/>
      <c r="AF30" s="41"/>
      <c r="AG30" s="41"/>
      <c r="AH30" s="41"/>
      <c r="AI30" s="41"/>
      <c r="AJ30" s="41"/>
      <c r="AK30" s="264">
        <f>ROUND(AW94,2)</f>
        <v>0</v>
      </c>
      <c r="AL30" s="265"/>
      <c r="AM30" s="265"/>
      <c r="AN30" s="265"/>
      <c r="AO30" s="265"/>
      <c r="AP30" s="41"/>
      <c r="AQ30" s="41"/>
      <c r="AR30" s="42"/>
      <c r="BE30" s="254"/>
    </row>
    <row r="31" spans="2:57" s="3" customFormat="1" ht="14.45" customHeight="1" hidden="1">
      <c r="B31" s="40"/>
      <c r="C31" s="41"/>
      <c r="D31" s="41"/>
      <c r="E31" s="41"/>
      <c r="F31" s="29" t="s">
        <v>40</v>
      </c>
      <c r="G31" s="41"/>
      <c r="H31" s="41"/>
      <c r="I31" s="41"/>
      <c r="J31" s="41"/>
      <c r="K31" s="41"/>
      <c r="L31" s="266">
        <v>0.21</v>
      </c>
      <c r="M31" s="265"/>
      <c r="N31" s="265"/>
      <c r="O31" s="265"/>
      <c r="P31" s="265"/>
      <c r="Q31" s="41"/>
      <c r="R31" s="41"/>
      <c r="S31" s="41"/>
      <c r="T31" s="41"/>
      <c r="U31" s="41"/>
      <c r="V31" s="41"/>
      <c r="W31" s="264">
        <f>ROUND(BB94,2)</f>
        <v>0</v>
      </c>
      <c r="X31" s="265"/>
      <c r="Y31" s="265"/>
      <c r="Z31" s="265"/>
      <c r="AA31" s="265"/>
      <c r="AB31" s="265"/>
      <c r="AC31" s="265"/>
      <c r="AD31" s="265"/>
      <c r="AE31" s="265"/>
      <c r="AF31" s="41"/>
      <c r="AG31" s="41"/>
      <c r="AH31" s="41"/>
      <c r="AI31" s="41"/>
      <c r="AJ31" s="41"/>
      <c r="AK31" s="264">
        <v>0</v>
      </c>
      <c r="AL31" s="265"/>
      <c r="AM31" s="265"/>
      <c r="AN31" s="265"/>
      <c r="AO31" s="265"/>
      <c r="AP31" s="41"/>
      <c r="AQ31" s="41"/>
      <c r="AR31" s="42"/>
      <c r="BE31" s="254"/>
    </row>
    <row r="32" spans="2:57" s="3" customFormat="1" ht="14.45" customHeight="1" hidden="1">
      <c r="B32" s="40"/>
      <c r="C32" s="41"/>
      <c r="D32" s="41"/>
      <c r="E32" s="41"/>
      <c r="F32" s="29" t="s">
        <v>41</v>
      </c>
      <c r="G32" s="41"/>
      <c r="H32" s="41"/>
      <c r="I32" s="41"/>
      <c r="J32" s="41"/>
      <c r="K32" s="41"/>
      <c r="L32" s="266">
        <v>0.15</v>
      </c>
      <c r="M32" s="265"/>
      <c r="N32" s="265"/>
      <c r="O32" s="265"/>
      <c r="P32" s="265"/>
      <c r="Q32" s="41"/>
      <c r="R32" s="41"/>
      <c r="S32" s="41"/>
      <c r="T32" s="41"/>
      <c r="U32" s="41"/>
      <c r="V32" s="41"/>
      <c r="W32" s="264">
        <f>ROUND(BC94,2)</f>
        <v>0</v>
      </c>
      <c r="X32" s="265"/>
      <c r="Y32" s="265"/>
      <c r="Z32" s="265"/>
      <c r="AA32" s="265"/>
      <c r="AB32" s="265"/>
      <c r="AC32" s="265"/>
      <c r="AD32" s="265"/>
      <c r="AE32" s="265"/>
      <c r="AF32" s="41"/>
      <c r="AG32" s="41"/>
      <c r="AH32" s="41"/>
      <c r="AI32" s="41"/>
      <c r="AJ32" s="41"/>
      <c r="AK32" s="264">
        <v>0</v>
      </c>
      <c r="AL32" s="265"/>
      <c r="AM32" s="265"/>
      <c r="AN32" s="265"/>
      <c r="AO32" s="265"/>
      <c r="AP32" s="41"/>
      <c r="AQ32" s="41"/>
      <c r="AR32" s="42"/>
      <c r="BE32" s="254"/>
    </row>
    <row r="33" spans="2:57" s="3" customFormat="1" ht="14.45" customHeight="1" hidden="1">
      <c r="B33" s="40"/>
      <c r="C33" s="41"/>
      <c r="D33" s="41"/>
      <c r="E33" s="41"/>
      <c r="F33" s="29" t="s">
        <v>42</v>
      </c>
      <c r="G33" s="41"/>
      <c r="H33" s="41"/>
      <c r="I33" s="41"/>
      <c r="J33" s="41"/>
      <c r="K33" s="41"/>
      <c r="L33" s="266">
        <v>0</v>
      </c>
      <c r="M33" s="265"/>
      <c r="N33" s="265"/>
      <c r="O33" s="265"/>
      <c r="P33" s="265"/>
      <c r="Q33" s="41"/>
      <c r="R33" s="41"/>
      <c r="S33" s="41"/>
      <c r="T33" s="41"/>
      <c r="U33" s="41"/>
      <c r="V33" s="41"/>
      <c r="W33" s="264">
        <f>ROUND(BD94,2)</f>
        <v>0</v>
      </c>
      <c r="X33" s="265"/>
      <c r="Y33" s="265"/>
      <c r="Z33" s="265"/>
      <c r="AA33" s="265"/>
      <c r="AB33" s="265"/>
      <c r="AC33" s="265"/>
      <c r="AD33" s="265"/>
      <c r="AE33" s="265"/>
      <c r="AF33" s="41"/>
      <c r="AG33" s="41"/>
      <c r="AH33" s="41"/>
      <c r="AI33" s="41"/>
      <c r="AJ33" s="41"/>
      <c r="AK33" s="264">
        <v>0</v>
      </c>
      <c r="AL33" s="265"/>
      <c r="AM33" s="265"/>
      <c r="AN33" s="265"/>
      <c r="AO33" s="265"/>
      <c r="AP33" s="41"/>
      <c r="AQ33" s="41"/>
      <c r="AR33" s="42"/>
      <c r="BE33" s="254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53"/>
    </row>
    <row r="35" spans="1:57" s="2" customFormat="1" ht="25.9" customHeight="1">
      <c r="A35" s="34"/>
      <c r="B35" s="35"/>
      <c r="C35" s="43"/>
      <c r="D35" s="44" t="s">
        <v>43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44</v>
      </c>
      <c r="U35" s="45"/>
      <c r="V35" s="45"/>
      <c r="W35" s="45"/>
      <c r="X35" s="267" t="s">
        <v>45</v>
      </c>
      <c r="Y35" s="268"/>
      <c r="Z35" s="268"/>
      <c r="AA35" s="268"/>
      <c r="AB35" s="268"/>
      <c r="AC35" s="45"/>
      <c r="AD35" s="45"/>
      <c r="AE35" s="45"/>
      <c r="AF35" s="45"/>
      <c r="AG35" s="45"/>
      <c r="AH35" s="45"/>
      <c r="AI35" s="45"/>
      <c r="AJ35" s="45"/>
      <c r="AK35" s="269">
        <f>SUM(AK26:AK33)</f>
        <v>0</v>
      </c>
      <c r="AL35" s="268"/>
      <c r="AM35" s="268"/>
      <c r="AN35" s="268"/>
      <c r="AO35" s="270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46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47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48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49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48</v>
      </c>
      <c r="AI60" s="38"/>
      <c r="AJ60" s="38"/>
      <c r="AK60" s="38"/>
      <c r="AL60" s="38"/>
      <c r="AM60" s="52" t="s">
        <v>49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50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51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48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49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48</v>
      </c>
      <c r="AI75" s="38"/>
      <c r="AJ75" s="38"/>
      <c r="AK75" s="38"/>
      <c r="AL75" s="38"/>
      <c r="AM75" s="52" t="s">
        <v>49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52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Stepanska-okna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71" t="str">
        <f>K6</f>
        <v>Renovace oken dvorní fasády Štěpánská 63, Praha 1</v>
      </c>
      <c r="M85" s="272"/>
      <c r="N85" s="272"/>
      <c r="O85" s="272"/>
      <c r="P85" s="272"/>
      <c r="Q85" s="272"/>
      <c r="R85" s="272"/>
      <c r="S85" s="272"/>
      <c r="T85" s="272"/>
      <c r="U85" s="272"/>
      <c r="V85" s="272"/>
      <c r="W85" s="272"/>
      <c r="X85" s="272"/>
      <c r="Y85" s="272"/>
      <c r="Z85" s="272"/>
      <c r="AA85" s="272"/>
      <c r="AB85" s="272"/>
      <c r="AC85" s="272"/>
      <c r="AD85" s="272"/>
      <c r="AE85" s="272"/>
      <c r="AF85" s="272"/>
      <c r="AG85" s="272"/>
      <c r="AH85" s="272"/>
      <c r="AI85" s="272"/>
      <c r="AJ85" s="272"/>
      <c r="AK85" s="272"/>
      <c r="AL85" s="272"/>
      <c r="AM85" s="272"/>
      <c r="AN85" s="272"/>
      <c r="AO85" s="272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Štěpánská 63, Praha 1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73" t="str">
        <f>IF(AN8="","",AN8)</f>
        <v/>
      </c>
      <c r="AN87" s="273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23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29</v>
      </c>
      <c r="AJ89" s="36"/>
      <c r="AK89" s="36"/>
      <c r="AL89" s="36"/>
      <c r="AM89" s="274" t="str">
        <f>IF(E17="","",E17)</f>
        <v xml:space="preserve"> </v>
      </c>
      <c r="AN89" s="275"/>
      <c r="AO89" s="275"/>
      <c r="AP89" s="275"/>
      <c r="AQ89" s="36"/>
      <c r="AR89" s="39"/>
      <c r="AS89" s="276" t="s">
        <v>53</v>
      </c>
      <c r="AT89" s="277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27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31</v>
      </c>
      <c r="AJ90" s="36"/>
      <c r="AK90" s="36"/>
      <c r="AL90" s="36"/>
      <c r="AM90" s="274" t="str">
        <f>IF(E20="","",E20)</f>
        <v xml:space="preserve"> </v>
      </c>
      <c r="AN90" s="275"/>
      <c r="AO90" s="275"/>
      <c r="AP90" s="275"/>
      <c r="AQ90" s="36"/>
      <c r="AR90" s="39"/>
      <c r="AS90" s="278"/>
      <c r="AT90" s="279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80"/>
      <c r="AT91" s="281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82" t="s">
        <v>54</v>
      </c>
      <c r="D92" s="283"/>
      <c r="E92" s="283"/>
      <c r="F92" s="283"/>
      <c r="G92" s="283"/>
      <c r="H92" s="73"/>
      <c r="I92" s="284" t="s">
        <v>55</v>
      </c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5" t="s">
        <v>56</v>
      </c>
      <c r="AH92" s="283"/>
      <c r="AI92" s="283"/>
      <c r="AJ92" s="283"/>
      <c r="AK92" s="283"/>
      <c r="AL92" s="283"/>
      <c r="AM92" s="283"/>
      <c r="AN92" s="284" t="s">
        <v>57</v>
      </c>
      <c r="AO92" s="283"/>
      <c r="AP92" s="286"/>
      <c r="AQ92" s="74" t="s">
        <v>58</v>
      </c>
      <c r="AR92" s="39"/>
      <c r="AS92" s="75" t="s">
        <v>59</v>
      </c>
      <c r="AT92" s="76" t="s">
        <v>60</v>
      </c>
      <c r="AU92" s="76" t="s">
        <v>61</v>
      </c>
      <c r="AV92" s="76" t="s">
        <v>62</v>
      </c>
      <c r="AW92" s="76" t="s">
        <v>63</v>
      </c>
      <c r="AX92" s="76" t="s">
        <v>64</v>
      </c>
      <c r="AY92" s="76" t="s">
        <v>65</v>
      </c>
      <c r="AZ92" s="76" t="s">
        <v>66</v>
      </c>
      <c r="BA92" s="76" t="s">
        <v>67</v>
      </c>
      <c r="BB92" s="76" t="s">
        <v>68</v>
      </c>
      <c r="BC92" s="76" t="s">
        <v>69</v>
      </c>
      <c r="BD92" s="77" t="s">
        <v>70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71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90">
        <f>ROUND(AG95,2)</f>
        <v>0</v>
      </c>
      <c r="AH94" s="290"/>
      <c r="AI94" s="290"/>
      <c r="AJ94" s="290"/>
      <c r="AK94" s="290"/>
      <c r="AL94" s="290"/>
      <c r="AM94" s="290"/>
      <c r="AN94" s="291">
        <f>SUM(AG94,AT94)</f>
        <v>0</v>
      </c>
      <c r="AO94" s="291"/>
      <c r="AP94" s="291"/>
      <c r="AQ94" s="85" t="s">
        <v>1</v>
      </c>
      <c r="AR94" s="86"/>
      <c r="AS94" s="87">
        <f>ROUND(AS95,2)</f>
        <v>0</v>
      </c>
      <c r="AT94" s="88">
        <f>ROUND(SUM(AV94:AW94),2)</f>
        <v>0</v>
      </c>
      <c r="AU94" s="89">
        <f>ROUND(AU95,5)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ROUND(AZ95,2)</f>
        <v>0</v>
      </c>
      <c r="BA94" s="88">
        <f>ROUND(BA95,2)</f>
        <v>0</v>
      </c>
      <c r="BB94" s="88">
        <f>ROUND(BB95,2)</f>
        <v>0</v>
      </c>
      <c r="BC94" s="88">
        <f>ROUND(BC95,2)</f>
        <v>0</v>
      </c>
      <c r="BD94" s="90">
        <f>ROUND(BD95,2)</f>
        <v>0</v>
      </c>
      <c r="BS94" s="91" t="s">
        <v>72</v>
      </c>
      <c r="BT94" s="91" t="s">
        <v>73</v>
      </c>
      <c r="BV94" s="91" t="s">
        <v>74</v>
      </c>
      <c r="BW94" s="91" t="s">
        <v>5</v>
      </c>
      <c r="BX94" s="91" t="s">
        <v>75</v>
      </c>
      <c r="CL94" s="91" t="s">
        <v>1</v>
      </c>
    </row>
    <row r="95" spans="1:90" s="7" customFormat="1" ht="24.75" customHeight="1">
      <c r="A95" s="92" t="s">
        <v>76</v>
      </c>
      <c r="B95" s="93"/>
      <c r="C95" s="94"/>
      <c r="D95" s="289" t="s">
        <v>14</v>
      </c>
      <c r="E95" s="289"/>
      <c r="F95" s="289"/>
      <c r="G95" s="289"/>
      <c r="H95" s="289"/>
      <c r="I95" s="95"/>
      <c r="J95" s="289" t="s">
        <v>17</v>
      </c>
      <c r="K95" s="289"/>
      <c r="L95" s="289"/>
      <c r="M95" s="289"/>
      <c r="N95" s="289"/>
      <c r="O95" s="289"/>
      <c r="P95" s="289"/>
      <c r="Q95" s="289"/>
      <c r="R95" s="289"/>
      <c r="S95" s="289"/>
      <c r="T95" s="289"/>
      <c r="U95" s="289"/>
      <c r="V95" s="289"/>
      <c r="W95" s="289"/>
      <c r="X95" s="289"/>
      <c r="Y95" s="289"/>
      <c r="Z95" s="289"/>
      <c r="AA95" s="289"/>
      <c r="AB95" s="289"/>
      <c r="AC95" s="289"/>
      <c r="AD95" s="289"/>
      <c r="AE95" s="289"/>
      <c r="AF95" s="289"/>
      <c r="AG95" s="287">
        <f>'Stepanska-okna - Renovace...'!J28</f>
        <v>0</v>
      </c>
      <c r="AH95" s="288"/>
      <c r="AI95" s="288"/>
      <c r="AJ95" s="288"/>
      <c r="AK95" s="288"/>
      <c r="AL95" s="288"/>
      <c r="AM95" s="288"/>
      <c r="AN95" s="287">
        <f>SUM(AG95,AT95)</f>
        <v>0</v>
      </c>
      <c r="AO95" s="288"/>
      <c r="AP95" s="288"/>
      <c r="AQ95" s="96" t="s">
        <v>77</v>
      </c>
      <c r="AR95" s="97"/>
      <c r="AS95" s="98">
        <v>0</v>
      </c>
      <c r="AT95" s="99">
        <f>ROUND(SUM(AV95:AW95),2)</f>
        <v>0</v>
      </c>
      <c r="AU95" s="100">
        <f>'Stepanska-okna - Renovace...'!P127</f>
        <v>0</v>
      </c>
      <c r="AV95" s="99">
        <f>'Stepanska-okna - Renovace...'!J31</f>
        <v>0</v>
      </c>
      <c r="AW95" s="99">
        <f>'Stepanska-okna - Renovace...'!J32</f>
        <v>0</v>
      </c>
      <c r="AX95" s="99">
        <f>'Stepanska-okna - Renovace...'!J33</f>
        <v>0</v>
      </c>
      <c r="AY95" s="99">
        <f>'Stepanska-okna - Renovace...'!J34</f>
        <v>0</v>
      </c>
      <c r="AZ95" s="99">
        <f>'Stepanska-okna - Renovace...'!F31</f>
        <v>0</v>
      </c>
      <c r="BA95" s="99">
        <f>'Stepanska-okna - Renovace...'!F32</f>
        <v>0</v>
      </c>
      <c r="BB95" s="99">
        <f>'Stepanska-okna - Renovace...'!F33</f>
        <v>0</v>
      </c>
      <c r="BC95" s="99">
        <f>'Stepanska-okna - Renovace...'!F34</f>
        <v>0</v>
      </c>
      <c r="BD95" s="101">
        <f>'Stepanska-okna - Renovace...'!F35</f>
        <v>0</v>
      </c>
      <c r="BT95" s="102" t="s">
        <v>78</v>
      </c>
      <c r="BU95" s="102" t="s">
        <v>79</v>
      </c>
      <c r="BV95" s="102" t="s">
        <v>74</v>
      </c>
      <c r="BW95" s="102" t="s">
        <v>5</v>
      </c>
      <c r="BX95" s="102" t="s">
        <v>75</v>
      </c>
      <c r="CL95" s="102" t="s">
        <v>1</v>
      </c>
    </row>
    <row r="96" spans="1:57" s="2" customFormat="1" ht="30" customHeight="1">
      <c r="A96" s="34"/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9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s="2" customFormat="1" ht="6.95" customHeight="1">
      <c r="A97" s="34"/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sheetProtection algorithmName="SHA-512" hashValue="Z+wf2Q4gMukGNPf+eRZYO8cnvnw7CK5n1/b9WA3LgJd9T8ys2iVqPDAUIy9KDn5qcHIc+a2zCOrVrQLLInngeg==" saltValue="sRk7wPB4hEM+OqTysb1wk5Zzrkx9Qdt+yeb9hK9nJv+1XlOJ+udGo7o2UyCvT0PGt/0NA+M6p0yzYlJhn+aJMw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Stepanska-okna - Renovace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3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17" t="s">
        <v>5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80</v>
      </c>
    </row>
    <row r="4" spans="2:46" s="1" customFormat="1" ht="24.95" customHeight="1">
      <c r="B4" s="20"/>
      <c r="D4" s="107" t="s">
        <v>81</v>
      </c>
      <c r="I4" s="103"/>
      <c r="L4" s="20"/>
      <c r="M4" s="108" t="s">
        <v>10</v>
      </c>
      <c r="AT4" s="17" t="s">
        <v>4</v>
      </c>
    </row>
    <row r="5" spans="2:12" s="1" customFormat="1" ht="6.95" customHeight="1">
      <c r="B5" s="20"/>
      <c r="I5" s="103"/>
      <c r="L5" s="20"/>
    </row>
    <row r="6" spans="1:31" s="2" customFormat="1" ht="12" customHeight="1">
      <c r="A6" s="34"/>
      <c r="B6" s="39"/>
      <c r="C6" s="34"/>
      <c r="D6" s="109" t="s">
        <v>16</v>
      </c>
      <c r="E6" s="34"/>
      <c r="F6" s="34"/>
      <c r="G6" s="34"/>
      <c r="H6" s="34"/>
      <c r="I6" s="110"/>
      <c r="J6" s="34"/>
      <c r="K6" s="34"/>
      <c r="L6" s="51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1" s="2" customFormat="1" ht="16.5" customHeight="1">
      <c r="A7" s="34"/>
      <c r="B7" s="39"/>
      <c r="C7" s="34"/>
      <c r="D7" s="34"/>
      <c r="E7" s="293" t="s">
        <v>17</v>
      </c>
      <c r="F7" s="294"/>
      <c r="G7" s="294"/>
      <c r="H7" s="294"/>
      <c r="I7" s="110"/>
      <c r="J7" s="34"/>
      <c r="K7" s="34"/>
      <c r="L7" s="51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31" s="2" customFormat="1" ht="11.25">
      <c r="A8" s="34"/>
      <c r="B8" s="39"/>
      <c r="C8" s="34"/>
      <c r="D8" s="34"/>
      <c r="E8" s="34"/>
      <c r="F8" s="34"/>
      <c r="G8" s="34"/>
      <c r="H8" s="34"/>
      <c r="I8" s="110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2" customHeight="1">
      <c r="A9" s="34"/>
      <c r="B9" s="39"/>
      <c r="C9" s="34"/>
      <c r="D9" s="109" t="s">
        <v>18</v>
      </c>
      <c r="E9" s="34"/>
      <c r="F9" s="111" t="s">
        <v>1</v>
      </c>
      <c r="G9" s="34"/>
      <c r="H9" s="34"/>
      <c r="I9" s="112" t="s">
        <v>19</v>
      </c>
      <c r="J9" s="111" t="s">
        <v>1</v>
      </c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09" t="s">
        <v>20</v>
      </c>
      <c r="E10" s="34"/>
      <c r="F10" s="111" t="s">
        <v>21</v>
      </c>
      <c r="G10" s="34"/>
      <c r="H10" s="34"/>
      <c r="I10" s="112" t="s">
        <v>22</v>
      </c>
      <c r="J10" s="113">
        <f>'Rekapitulace stavby'!AN8</f>
        <v>0</v>
      </c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0.9" customHeight="1">
      <c r="A11" s="34"/>
      <c r="B11" s="39"/>
      <c r="C11" s="34"/>
      <c r="D11" s="34"/>
      <c r="E11" s="34"/>
      <c r="F11" s="34"/>
      <c r="G11" s="34"/>
      <c r="H11" s="34"/>
      <c r="I11" s="110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9" t="s">
        <v>23</v>
      </c>
      <c r="E12" s="34"/>
      <c r="F12" s="34"/>
      <c r="G12" s="34"/>
      <c r="H12" s="34"/>
      <c r="I12" s="112" t="s">
        <v>24</v>
      </c>
      <c r="J12" s="111" t="str">
        <f>IF('Rekapitulace stavby'!AN10="","",'Rekapitulace stavby'!AN10)</f>
        <v/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8" customHeight="1">
      <c r="A13" s="34"/>
      <c r="B13" s="39"/>
      <c r="C13" s="34"/>
      <c r="D13" s="34"/>
      <c r="E13" s="111" t="str">
        <f>IF('Rekapitulace stavby'!E11="","",'Rekapitulace stavby'!E11)</f>
        <v xml:space="preserve"> </v>
      </c>
      <c r="F13" s="34"/>
      <c r="G13" s="34"/>
      <c r="H13" s="34"/>
      <c r="I13" s="112" t="s">
        <v>26</v>
      </c>
      <c r="J13" s="111" t="str">
        <f>IF('Rekapitulace stavby'!AN11="","",'Rekapitulace stavby'!AN11)</f>
        <v/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6.95" customHeight="1">
      <c r="A14" s="34"/>
      <c r="B14" s="39"/>
      <c r="C14" s="34"/>
      <c r="D14" s="34"/>
      <c r="E14" s="34"/>
      <c r="F14" s="34"/>
      <c r="G14" s="34"/>
      <c r="H14" s="34"/>
      <c r="I14" s="110"/>
      <c r="J14" s="34"/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>
      <c r="A15" s="34"/>
      <c r="B15" s="39"/>
      <c r="C15" s="34"/>
      <c r="D15" s="109" t="s">
        <v>27</v>
      </c>
      <c r="E15" s="34"/>
      <c r="F15" s="34"/>
      <c r="G15" s="34"/>
      <c r="H15" s="34"/>
      <c r="I15" s="112" t="s">
        <v>24</v>
      </c>
      <c r="J15" s="30" t="str">
        <f>'Rekapitulace stavby'!AN13</f>
        <v>Vyplň údaj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8" customHeight="1">
      <c r="A16" s="34"/>
      <c r="B16" s="39"/>
      <c r="C16" s="34"/>
      <c r="D16" s="34"/>
      <c r="E16" s="295" t="str">
        <f>'Rekapitulace stavby'!E14</f>
        <v>Vyplň údaj</v>
      </c>
      <c r="F16" s="296"/>
      <c r="G16" s="296"/>
      <c r="H16" s="296"/>
      <c r="I16" s="112" t="s">
        <v>26</v>
      </c>
      <c r="J16" s="30" t="str">
        <f>'Rekapitulace stavby'!AN14</f>
        <v>Vyplň údaj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6.95" customHeight="1">
      <c r="A17" s="34"/>
      <c r="B17" s="39"/>
      <c r="C17" s="34"/>
      <c r="D17" s="34"/>
      <c r="E17" s="34"/>
      <c r="F17" s="34"/>
      <c r="G17" s="34"/>
      <c r="H17" s="34"/>
      <c r="I17" s="110"/>
      <c r="J17" s="34"/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9"/>
      <c r="C18" s="34"/>
      <c r="D18" s="109" t="s">
        <v>29</v>
      </c>
      <c r="E18" s="34"/>
      <c r="F18" s="34"/>
      <c r="G18" s="34"/>
      <c r="H18" s="34"/>
      <c r="I18" s="112" t="s">
        <v>24</v>
      </c>
      <c r="J18" s="111" t="str">
        <f>IF('Rekapitulace stavby'!AN16="","",'Rekapitulace stavby'!AN16)</f>
        <v/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9"/>
      <c r="C19" s="34"/>
      <c r="D19" s="34"/>
      <c r="E19" s="111" t="str">
        <f>IF('Rekapitulace stavby'!E17="","",'Rekapitulace stavby'!E17)</f>
        <v xml:space="preserve"> </v>
      </c>
      <c r="F19" s="34"/>
      <c r="G19" s="34"/>
      <c r="H19" s="34"/>
      <c r="I19" s="112" t="s">
        <v>26</v>
      </c>
      <c r="J19" s="111" t="str">
        <f>IF('Rekapitulace stavby'!AN17="","",'Rekapitulace stavby'!AN17)</f>
        <v/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6.95" customHeight="1">
      <c r="A20" s="34"/>
      <c r="B20" s="39"/>
      <c r="C20" s="34"/>
      <c r="D20" s="34"/>
      <c r="E20" s="34"/>
      <c r="F20" s="34"/>
      <c r="G20" s="34"/>
      <c r="H20" s="34"/>
      <c r="I20" s="110"/>
      <c r="J20" s="34"/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9"/>
      <c r="C21" s="34"/>
      <c r="D21" s="109" t="s">
        <v>31</v>
      </c>
      <c r="E21" s="34"/>
      <c r="F21" s="34"/>
      <c r="G21" s="34"/>
      <c r="H21" s="34"/>
      <c r="I21" s="112" t="s">
        <v>24</v>
      </c>
      <c r="J21" s="111" t="str">
        <f>IF('Rekapitulace stavby'!AN19="","",'Rekapitulace stavby'!AN19)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9"/>
      <c r="C22" s="34"/>
      <c r="D22" s="34"/>
      <c r="E22" s="111" t="str">
        <f>IF('Rekapitulace stavby'!E20="","",'Rekapitulace stavby'!E20)</f>
        <v xml:space="preserve"> </v>
      </c>
      <c r="F22" s="34"/>
      <c r="G22" s="34"/>
      <c r="H22" s="34"/>
      <c r="I22" s="112" t="s">
        <v>26</v>
      </c>
      <c r="J22" s="111" t="str">
        <f>IF('Rekapitulace stavby'!AN20="","",'Rekapitulace stavby'!AN20)</f>
        <v/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6.95" customHeight="1">
      <c r="A23" s="34"/>
      <c r="B23" s="39"/>
      <c r="C23" s="34"/>
      <c r="D23" s="34"/>
      <c r="E23" s="34"/>
      <c r="F23" s="34"/>
      <c r="G23" s="34"/>
      <c r="H23" s="34"/>
      <c r="I23" s="110"/>
      <c r="J23" s="34"/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9"/>
      <c r="C24" s="34"/>
      <c r="D24" s="109" t="s">
        <v>32</v>
      </c>
      <c r="E24" s="34"/>
      <c r="F24" s="34"/>
      <c r="G24" s="34"/>
      <c r="H24" s="34"/>
      <c r="I24" s="110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8" customFormat="1" ht="16.5" customHeight="1">
      <c r="A25" s="114"/>
      <c r="B25" s="115"/>
      <c r="C25" s="114"/>
      <c r="D25" s="114"/>
      <c r="E25" s="297" t="s">
        <v>1</v>
      </c>
      <c r="F25" s="297"/>
      <c r="G25" s="297"/>
      <c r="H25" s="297"/>
      <c r="I25" s="116"/>
      <c r="J25" s="114"/>
      <c r="K25" s="114"/>
      <c r="L25" s="117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</row>
    <row r="26" spans="1:31" s="2" customFormat="1" ht="6.95" customHeight="1">
      <c r="A26" s="34"/>
      <c r="B26" s="39"/>
      <c r="C26" s="34"/>
      <c r="D26" s="34"/>
      <c r="E26" s="34"/>
      <c r="F26" s="34"/>
      <c r="G26" s="34"/>
      <c r="H26" s="34"/>
      <c r="I26" s="110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118"/>
      <c r="E27" s="118"/>
      <c r="F27" s="118"/>
      <c r="G27" s="118"/>
      <c r="H27" s="118"/>
      <c r="I27" s="119"/>
      <c r="J27" s="118"/>
      <c r="K27" s="118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25.35" customHeight="1">
      <c r="A28" s="34"/>
      <c r="B28" s="39"/>
      <c r="C28" s="34"/>
      <c r="D28" s="120" t="s">
        <v>33</v>
      </c>
      <c r="E28" s="34"/>
      <c r="F28" s="34"/>
      <c r="G28" s="34"/>
      <c r="H28" s="34"/>
      <c r="I28" s="110"/>
      <c r="J28" s="121">
        <f>ROUND(J127,2)</f>
        <v>0</v>
      </c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9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5" customHeight="1">
      <c r="A30" s="34"/>
      <c r="B30" s="39"/>
      <c r="C30" s="34"/>
      <c r="D30" s="34"/>
      <c r="E30" s="34"/>
      <c r="F30" s="122" t="s">
        <v>35</v>
      </c>
      <c r="G30" s="34"/>
      <c r="H30" s="34"/>
      <c r="I30" s="123" t="s">
        <v>34</v>
      </c>
      <c r="J30" s="122" t="s">
        <v>36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5" customHeight="1">
      <c r="A31" s="34"/>
      <c r="B31" s="39"/>
      <c r="C31" s="34"/>
      <c r="D31" s="124" t="s">
        <v>37</v>
      </c>
      <c r="E31" s="109" t="s">
        <v>38</v>
      </c>
      <c r="F31" s="125">
        <f>ROUND((SUM(BE127:BE240)),2)</f>
        <v>0</v>
      </c>
      <c r="G31" s="34"/>
      <c r="H31" s="34"/>
      <c r="I31" s="126">
        <v>0.21</v>
      </c>
      <c r="J31" s="125">
        <f>ROUND(((SUM(BE127:BE240))*I31),2)</f>
        <v>0</v>
      </c>
      <c r="K31" s="3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109" t="s">
        <v>39</v>
      </c>
      <c r="F32" s="125">
        <f>ROUND((SUM(BF127:BF240)),2)</f>
        <v>0</v>
      </c>
      <c r="G32" s="34"/>
      <c r="H32" s="34"/>
      <c r="I32" s="126">
        <v>0.15</v>
      </c>
      <c r="J32" s="125">
        <f>ROUND(((SUM(BF127:BF240))*I32),2)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34"/>
      <c r="E33" s="109" t="s">
        <v>40</v>
      </c>
      <c r="F33" s="125">
        <f>ROUND((SUM(BG127:BG240)),2)</f>
        <v>0</v>
      </c>
      <c r="G33" s="34"/>
      <c r="H33" s="34"/>
      <c r="I33" s="126">
        <v>0.21</v>
      </c>
      <c r="J33" s="125">
        <f>0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09" t="s">
        <v>41</v>
      </c>
      <c r="F34" s="125">
        <f>ROUND((SUM(BH127:BH240)),2)</f>
        <v>0</v>
      </c>
      <c r="G34" s="34"/>
      <c r="H34" s="34"/>
      <c r="I34" s="126">
        <v>0.15</v>
      </c>
      <c r="J34" s="125">
        <f>0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9" t="s">
        <v>42</v>
      </c>
      <c r="F35" s="125">
        <f>ROUND((SUM(BI127:BI240)),2)</f>
        <v>0</v>
      </c>
      <c r="G35" s="34"/>
      <c r="H35" s="34"/>
      <c r="I35" s="126">
        <v>0</v>
      </c>
      <c r="J35" s="125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6.95" customHeight="1">
      <c r="A36" s="34"/>
      <c r="B36" s="39"/>
      <c r="C36" s="34"/>
      <c r="D36" s="34"/>
      <c r="E36" s="34"/>
      <c r="F36" s="34"/>
      <c r="G36" s="34"/>
      <c r="H36" s="34"/>
      <c r="I36" s="110"/>
      <c r="J36" s="34"/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25.35" customHeight="1">
      <c r="A37" s="34"/>
      <c r="B37" s="39"/>
      <c r="C37" s="127"/>
      <c r="D37" s="128" t="s">
        <v>43</v>
      </c>
      <c r="E37" s="129"/>
      <c r="F37" s="129"/>
      <c r="G37" s="130" t="s">
        <v>44</v>
      </c>
      <c r="H37" s="131" t="s">
        <v>45</v>
      </c>
      <c r="I37" s="132"/>
      <c r="J37" s="133">
        <f>SUM(J28:J35)</f>
        <v>0</v>
      </c>
      <c r="K37" s="1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>
      <c r="A38" s="34"/>
      <c r="B38" s="39"/>
      <c r="C38" s="34"/>
      <c r="D38" s="34"/>
      <c r="E38" s="34"/>
      <c r="F38" s="34"/>
      <c r="G38" s="34"/>
      <c r="H38" s="34"/>
      <c r="I38" s="110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2:12" s="1" customFormat="1" ht="14.45" customHeight="1">
      <c r="B39" s="20"/>
      <c r="I39" s="103"/>
      <c r="L39" s="20"/>
    </row>
    <row r="40" spans="2:12" s="1" customFormat="1" ht="14.45" customHeight="1">
      <c r="B40" s="20"/>
      <c r="I40" s="103"/>
      <c r="L40" s="20"/>
    </row>
    <row r="41" spans="2:12" s="1" customFormat="1" ht="14.45" customHeight="1">
      <c r="B41" s="20"/>
      <c r="I41" s="103"/>
      <c r="L41" s="20"/>
    </row>
    <row r="42" spans="2:12" s="1" customFormat="1" ht="14.45" customHeight="1">
      <c r="B42" s="20"/>
      <c r="I42" s="103"/>
      <c r="L42" s="20"/>
    </row>
    <row r="43" spans="2:12" s="1" customFormat="1" ht="14.45" customHeight="1">
      <c r="B43" s="20"/>
      <c r="I43" s="103"/>
      <c r="L43" s="20"/>
    </row>
    <row r="44" spans="2:12" s="1" customFormat="1" ht="14.45" customHeight="1">
      <c r="B44" s="20"/>
      <c r="I44" s="103"/>
      <c r="L44" s="20"/>
    </row>
    <row r="45" spans="2:12" s="1" customFormat="1" ht="14.45" customHeight="1">
      <c r="B45" s="20"/>
      <c r="I45" s="103"/>
      <c r="L45" s="20"/>
    </row>
    <row r="46" spans="2:12" s="1" customFormat="1" ht="14.45" customHeight="1">
      <c r="B46" s="20"/>
      <c r="I46" s="103"/>
      <c r="L46" s="20"/>
    </row>
    <row r="47" spans="2:12" s="1" customFormat="1" ht="14.45" customHeight="1">
      <c r="B47" s="20"/>
      <c r="I47" s="103"/>
      <c r="L47" s="20"/>
    </row>
    <row r="48" spans="2:12" s="1" customFormat="1" ht="14.45" customHeight="1">
      <c r="B48" s="20"/>
      <c r="I48" s="103"/>
      <c r="L48" s="20"/>
    </row>
    <row r="49" spans="2:12" s="1" customFormat="1" ht="14.45" customHeight="1">
      <c r="B49" s="20"/>
      <c r="I49" s="103"/>
      <c r="L49" s="20"/>
    </row>
    <row r="50" spans="2:12" s="2" customFormat="1" ht="14.45" customHeight="1">
      <c r="B50" s="51"/>
      <c r="D50" s="135" t="s">
        <v>46</v>
      </c>
      <c r="E50" s="136"/>
      <c r="F50" s="136"/>
      <c r="G50" s="135" t="s">
        <v>47</v>
      </c>
      <c r="H50" s="136"/>
      <c r="I50" s="137"/>
      <c r="J50" s="136"/>
      <c r="K50" s="136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8" t="s">
        <v>48</v>
      </c>
      <c r="E61" s="139"/>
      <c r="F61" s="140" t="s">
        <v>49</v>
      </c>
      <c r="G61" s="138" t="s">
        <v>48</v>
      </c>
      <c r="H61" s="139"/>
      <c r="I61" s="141"/>
      <c r="J61" s="142" t="s">
        <v>49</v>
      </c>
      <c r="K61" s="139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5" t="s">
        <v>50</v>
      </c>
      <c r="E65" s="143"/>
      <c r="F65" s="143"/>
      <c r="G65" s="135" t="s">
        <v>51</v>
      </c>
      <c r="H65" s="143"/>
      <c r="I65" s="144"/>
      <c r="J65" s="143"/>
      <c r="K65" s="143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8" t="s">
        <v>48</v>
      </c>
      <c r="E76" s="139"/>
      <c r="F76" s="140" t="s">
        <v>49</v>
      </c>
      <c r="G76" s="138" t="s">
        <v>48</v>
      </c>
      <c r="H76" s="139"/>
      <c r="I76" s="141"/>
      <c r="J76" s="142" t="s">
        <v>49</v>
      </c>
      <c r="K76" s="139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7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8"/>
      <c r="C81" s="149"/>
      <c r="D81" s="149"/>
      <c r="E81" s="149"/>
      <c r="F81" s="149"/>
      <c r="G81" s="149"/>
      <c r="H81" s="149"/>
      <c r="I81" s="150"/>
      <c r="J81" s="149"/>
      <c r="K81" s="14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82</v>
      </c>
      <c r="D82" s="36"/>
      <c r="E82" s="36"/>
      <c r="F82" s="36"/>
      <c r="G82" s="36"/>
      <c r="H82" s="36"/>
      <c r="I82" s="110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10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10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71" t="str">
        <f>E7</f>
        <v>Renovace oken dvorní fasády Štěpánská 63, Praha 1</v>
      </c>
      <c r="F85" s="298"/>
      <c r="G85" s="298"/>
      <c r="H85" s="298"/>
      <c r="I85" s="110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110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2" customHeight="1">
      <c r="A87" s="34"/>
      <c r="B87" s="35"/>
      <c r="C87" s="29" t="s">
        <v>20</v>
      </c>
      <c r="D87" s="36"/>
      <c r="E87" s="36"/>
      <c r="F87" s="27" t="str">
        <f>F10</f>
        <v>Štěpánská 63, Praha 1</v>
      </c>
      <c r="G87" s="36"/>
      <c r="H87" s="36"/>
      <c r="I87" s="112" t="s">
        <v>22</v>
      </c>
      <c r="J87" s="66">
        <f>IF(J10="","",J10)</f>
        <v>0</v>
      </c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10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5.2" customHeight="1">
      <c r="A89" s="34"/>
      <c r="B89" s="35"/>
      <c r="C89" s="29" t="s">
        <v>23</v>
      </c>
      <c r="D89" s="36"/>
      <c r="E89" s="36"/>
      <c r="F89" s="27" t="str">
        <f>E13</f>
        <v xml:space="preserve"> </v>
      </c>
      <c r="G89" s="36"/>
      <c r="H89" s="36"/>
      <c r="I89" s="112" t="s">
        <v>29</v>
      </c>
      <c r="J89" s="32" t="str">
        <f>E19</f>
        <v xml:space="preserve"> 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5.2" customHeight="1">
      <c r="A90" s="34"/>
      <c r="B90" s="35"/>
      <c r="C90" s="29" t="s">
        <v>27</v>
      </c>
      <c r="D90" s="36"/>
      <c r="E90" s="36"/>
      <c r="F90" s="27" t="str">
        <f>IF(E16="","",E16)</f>
        <v>Vyplň údaj</v>
      </c>
      <c r="G90" s="36"/>
      <c r="H90" s="36"/>
      <c r="I90" s="112" t="s">
        <v>31</v>
      </c>
      <c r="J90" s="32" t="str">
        <f>E22</f>
        <v xml:space="preserve"> </v>
      </c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0.35" customHeight="1">
      <c r="A91" s="34"/>
      <c r="B91" s="35"/>
      <c r="C91" s="36"/>
      <c r="D91" s="36"/>
      <c r="E91" s="36"/>
      <c r="F91" s="36"/>
      <c r="G91" s="36"/>
      <c r="H91" s="36"/>
      <c r="I91" s="110"/>
      <c r="J91" s="36"/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9.25" customHeight="1">
      <c r="A92" s="34"/>
      <c r="B92" s="35"/>
      <c r="C92" s="151" t="s">
        <v>83</v>
      </c>
      <c r="D92" s="152"/>
      <c r="E92" s="152"/>
      <c r="F92" s="152"/>
      <c r="G92" s="152"/>
      <c r="H92" s="152"/>
      <c r="I92" s="153"/>
      <c r="J92" s="154" t="s">
        <v>84</v>
      </c>
      <c r="K92" s="152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10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2.9" customHeight="1">
      <c r="A94" s="34"/>
      <c r="B94" s="35"/>
      <c r="C94" s="155" t="s">
        <v>85</v>
      </c>
      <c r="D94" s="36"/>
      <c r="E94" s="36"/>
      <c r="F94" s="36"/>
      <c r="G94" s="36"/>
      <c r="H94" s="36"/>
      <c r="I94" s="110"/>
      <c r="J94" s="84">
        <f>J127</f>
        <v>0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U94" s="17" t="s">
        <v>86</v>
      </c>
    </row>
    <row r="95" spans="2:12" s="9" customFormat="1" ht="24.95" customHeight="1">
      <c r="B95" s="156"/>
      <c r="C95" s="157"/>
      <c r="D95" s="158" t="s">
        <v>87</v>
      </c>
      <c r="E95" s="159"/>
      <c r="F95" s="159"/>
      <c r="G95" s="159"/>
      <c r="H95" s="159"/>
      <c r="I95" s="160"/>
      <c r="J95" s="161">
        <f>J128</f>
        <v>0</v>
      </c>
      <c r="K95" s="157"/>
      <c r="L95" s="162"/>
    </row>
    <row r="96" spans="2:12" s="10" customFormat="1" ht="19.9" customHeight="1">
      <c r="B96" s="163"/>
      <c r="C96" s="164"/>
      <c r="D96" s="165" t="s">
        <v>88</v>
      </c>
      <c r="E96" s="166"/>
      <c r="F96" s="166"/>
      <c r="G96" s="166"/>
      <c r="H96" s="166"/>
      <c r="I96" s="167"/>
      <c r="J96" s="168">
        <f>J129</f>
        <v>0</v>
      </c>
      <c r="K96" s="164"/>
      <c r="L96" s="169"/>
    </row>
    <row r="97" spans="2:12" s="10" customFormat="1" ht="19.9" customHeight="1">
      <c r="B97" s="163"/>
      <c r="C97" s="164"/>
      <c r="D97" s="165" t="s">
        <v>89</v>
      </c>
      <c r="E97" s="166"/>
      <c r="F97" s="166"/>
      <c r="G97" s="166"/>
      <c r="H97" s="166"/>
      <c r="I97" s="167"/>
      <c r="J97" s="168">
        <f>J136</f>
        <v>0</v>
      </c>
      <c r="K97" s="164"/>
      <c r="L97" s="169"/>
    </row>
    <row r="98" spans="2:12" s="10" customFormat="1" ht="19.9" customHeight="1">
      <c r="B98" s="163"/>
      <c r="C98" s="164"/>
      <c r="D98" s="165" t="s">
        <v>90</v>
      </c>
      <c r="E98" s="166"/>
      <c r="F98" s="166"/>
      <c r="G98" s="166"/>
      <c r="H98" s="166"/>
      <c r="I98" s="167"/>
      <c r="J98" s="168">
        <f>J145</f>
        <v>0</v>
      </c>
      <c r="K98" s="164"/>
      <c r="L98" s="169"/>
    </row>
    <row r="99" spans="2:12" s="10" customFormat="1" ht="19.9" customHeight="1">
      <c r="B99" s="163"/>
      <c r="C99" s="164"/>
      <c r="D99" s="165" t="s">
        <v>91</v>
      </c>
      <c r="E99" s="166"/>
      <c r="F99" s="166"/>
      <c r="G99" s="166"/>
      <c r="H99" s="166"/>
      <c r="I99" s="167"/>
      <c r="J99" s="168">
        <f>J147</f>
        <v>0</v>
      </c>
      <c r="K99" s="164"/>
      <c r="L99" s="169"/>
    </row>
    <row r="100" spans="2:12" s="9" customFormat="1" ht="24.95" customHeight="1">
      <c r="B100" s="156"/>
      <c r="C100" s="157"/>
      <c r="D100" s="158" t="s">
        <v>92</v>
      </c>
      <c r="E100" s="159"/>
      <c r="F100" s="159"/>
      <c r="G100" s="159"/>
      <c r="H100" s="159"/>
      <c r="I100" s="160"/>
      <c r="J100" s="161">
        <f>J149</f>
        <v>0</v>
      </c>
      <c r="K100" s="157"/>
      <c r="L100" s="162"/>
    </row>
    <row r="101" spans="2:12" s="10" customFormat="1" ht="19.9" customHeight="1">
      <c r="B101" s="163"/>
      <c r="C101" s="164"/>
      <c r="D101" s="165" t="s">
        <v>93</v>
      </c>
      <c r="E101" s="166"/>
      <c r="F101" s="166"/>
      <c r="G101" s="166"/>
      <c r="H101" s="166"/>
      <c r="I101" s="167"/>
      <c r="J101" s="168">
        <f>J150</f>
        <v>0</v>
      </c>
      <c r="K101" s="164"/>
      <c r="L101" s="169"/>
    </row>
    <row r="102" spans="2:12" s="10" customFormat="1" ht="19.9" customHeight="1">
      <c r="B102" s="163"/>
      <c r="C102" s="164"/>
      <c r="D102" s="165" t="s">
        <v>94</v>
      </c>
      <c r="E102" s="166"/>
      <c r="F102" s="166"/>
      <c r="G102" s="166"/>
      <c r="H102" s="166"/>
      <c r="I102" s="167"/>
      <c r="J102" s="168">
        <f>J187</f>
        <v>0</v>
      </c>
      <c r="K102" s="164"/>
      <c r="L102" s="169"/>
    </row>
    <row r="103" spans="2:12" s="10" customFormat="1" ht="19.9" customHeight="1">
      <c r="B103" s="163"/>
      <c r="C103" s="164"/>
      <c r="D103" s="165" t="s">
        <v>95</v>
      </c>
      <c r="E103" s="166"/>
      <c r="F103" s="166"/>
      <c r="G103" s="166"/>
      <c r="H103" s="166"/>
      <c r="I103" s="167"/>
      <c r="J103" s="168">
        <f>J224</f>
        <v>0</v>
      </c>
      <c r="K103" s="164"/>
      <c r="L103" s="169"/>
    </row>
    <row r="104" spans="2:12" s="10" customFormat="1" ht="19.9" customHeight="1">
      <c r="B104" s="163"/>
      <c r="C104" s="164"/>
      <c r="D104" s="165" t="s">
        <v>96</v>
      </c>
      <c r="E104" s="166"/>
      <c r="F104" s="166"/>
      <c r="G104" s="166"/>
      <c r="H104" s="166"/>
      <c r="I104" s="167"/>
      <c r="J104" s="168">
        <f>J226</f>
        <v>0</v>
      </c>
      <c r="K104" s="164"/>
      <c r="L104" s="169"/>
    </row>
    <row r="105" spans="2:12" s="9" customFormat="1" ht="24.95" customHeight="1">
      <c r="B105" s="156"/>
      <c r="C105" s="157"/>
      <c r="D105" s="158" t="s">
        <v>97</v>
      </c>
      <c r="E105" s="159"/>
      <c r="F105" s="159"/>
      <c r="G105" s="159"/>
      <c r="H105" s="159"/>
      <c r="I105" s="160"/>
      <c r="J105" s="161">
        <f>J230</f>
        <v>0</v>
      </c>
      <c r="K105" s="157"/>
      <c r="L105" s="162"/>
    </row>
    <row r="106" spans="2:12" s="10" customFormat="1" ht="19.9" customHeight="1">
      <c r="B106" s="163"/>
      <c r="C106" s="164"/>
      <c r="D106" s="165" t="s">
        <v>98</v>
      </c>
      <c r="E106" s="166"/>
      <c r="F106" s="166"/>
      <c r="G106" s="166"/>
      <c r="H106" s="166"/>
      <c r="I106" s="167"/>
      <c r="J106" s="168">
        <f>J231</f>
        <v>0</v>
      </c>
      <c r="K106" s="164"/>
      <c r="L106" s="169"/>
    </row>
    <row r="107" spans="2:12" s="10" customFormat="1" ht="19.9" customHeight="1">
      <c r="B107" s="163"/>
      <c r="C107" s="164"/>
      <c r="D107" s="165" t="s">
        <v>99</v>
      </c>
      <c r="E107" s="166"/>
      <c r="F107" s="166"/>
      <c r="G107" s="166"/>
      <c r="H107" s="166"/>
      <c r="I107" s="167"/>
      <c r="J107" s="168">
        <f>J233</f>
        <v>0</v>
      </c>
      <c r="K107" s="164"/>
      <c r="L107" s="169"/>
    </row>
    <row r="108" spans="2:12" s="10" customFormat="1" ht="19.9" customHeight="1">
      <c r="B108" s="163"/>
      <c r="C108" s="164"/>
      <c r="D108" s="165" t="s">
        <v>100</v>
      </c>
      <c r="E108" s="166"/>
      <c r="F108" s="166"/>
      <c r="G108" s="166"/>
      <c r="H108" s="166"/>
      <c r="I108" s="167"/>
      <c r="J108" s="168">
        <f>J236</f>
        <v>0</v>
      </c>
      <c r="K108" s="164"/>
      <c r="L108" s="169"/>
    </row>
    <row r="109" spans="2:12" s="10" customFormat="1" ht="19.9" customHeight="1">
      <c r="B109" s="163"/>
      <c r="C109" s="164"/>
      <c r="D109" s="165" t="s">
        <v>101</v>
      </c>
      <c r="E109" s="166"/>
      <c r="F109" s="166"/>
      <c r="G109" s="166"/>
      <c r="H109" s="166"/>
      <c r="I109" s="167"/>
      <c r="J109" s="168">
        <f>J239</f>
        <v>0</v>
      </c>
      <c r="K109" s="164"/>
      <c r="L109" s="169"/>
    </row>
    <row r="110" spans="1:31" s="2" customFormat="1" ht="21.75" customHeight="1">
      <c r="A110" s="34"/>
      <c r="B110" s="35"/>
      <c r="C110" s="36"/>
      <c r="D110" s="36"/>
      <c r="E110" s="36"/>
      <c r="F110" s="36"/>
      <c r="G110" s="36"/>
      <c r="H110" s="36"/>
      <c r="I110" s="110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54"/>
      <c r="C111" s="55"/>
      <c r="D111" s="55"/>
      <c r="E111" s="55"/>
      <c r="F111" s="55"/>
      <c r="G111" s="55"/>
      <c r="H111" s="55"/>
      <c r="I111" s="147"/>
      <c r="J111" s="55"/>
      <c r="K111" s="55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5" spans="1:31" s="2" customFormat="1" ht="6.95" customHeight="1">
      <c r="A115" s="34"/>
      <c r="B115" s="56"/>
      <c r="C115" s="57"/>
      <c r="D115" s="57"/>
      <c r="E115" s="57"/>
      <c r="F115" s="57"/>
      <c r="G115" s="57"/>
      <c r="H115" s="57"/>
      <c r="I115" s="150"/>
      <c r="J115" s="57"/>
      <c r="K115" s="57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24.95" customHeight="1">
      <c r="A116" s="34"/>
      <c r="B116" s="35"/>
      <c r="C116" s="23" t="s">
        <v>102</v>
      </c>
      <c r="D116" s="36"/>
      <c r="E116" s="36"/>
      <c r="F116" s="36"/>
      <c r="G116" s="36"/>
      <c r="H116" s="36"/>
      <c r="I116" s="110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110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16</v>
      </c>
      <c r="D118" s="36"/>
      <c r="E118" s="36"/>
      <c r="F118" s="36"/>
      <c r="G118" s="36"/>
      <c r="H118" s="36"/>
      <c r="I118" s="110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6.5" customHeight="1">
      <c r="A119" s="34"/>
      <c r="B119" s="35"/>
      <c r="C119" s="36"/>
      <c r="D119" s="36"/>
      <c r="E119" s="271" t="str">
        <f>E7</f>
        <v>Renovace oken dvorní fasády Štěpánská 63, Praha 1</v>
      </c>
      <c r="F119" s="298"/>
      <c r="G119" s="298"/>
      <c r="H119" s="298"/>
      <c r="I119" s="110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5" customHeight="1">
      <c r="A120" s="34"/>
      <c r="B120" s="35"/>
      <c r="C120" s="36"/>
      <c r="D120" s="36"/>
      <c r="E120" s="36"/>
      <c r="F120" s="36"/>
      <c r="G120" s="36"/>
      <c r="H120" s="36"/>
      <c r="I120" s="110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20</v>
      </c>
      <c r="D121" s="36"/>
      <c r="E121" s="36"/>
      <c r="F121" s="27" t="str">
        <f>F10</f>
        <v>Štěpánská 63, Praha 1</v>
      </c>
      <c r="G121" s="36"/>
      <c r="H121" s="36"/>
      <c r="I121" s="112" t="s">
        <v>22</v>
      </c>
      <c r="J121" s="66">
        <f>IF(J10="","",J10)</f>
        <v>0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6.95" customHeight="1">
      <c r="A122" s="34"/>
      <c r="B122" s="35"/>
      <c r="C122" s="36"/>
      <c r="D122" s="36"/>
      <c r="E122" s="36"/>
      <c r="F122" s="36"/>
      <c r="G122" s="36"/>
      <c r="H122" s="36"/>
      <c r="I122" s="110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5.2" customHeight="1">
      <c r="A123" s="34"/>
      <c r="B123" s="35"/>
      <c r="C123" s="29" t="s">
        <v>23</v>
      </c>
      <c r="D123" s="36"/>
      <c r="E123" s="36"/>
      <c r="F123" s="27" t="str">
        <f>E13</f>
        <v xml:space="preserve"> </v>
      </c>
      <c r="G123" s="36"/>
      <c r="H123" s="36"/>
      <c r="I123" s="112" t="s">
        <v>29</v>
      </c>
      <c r="J123" s="32" t="str">
        <f>E19</f>
        <v xml:space="preserve"> 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5.2" customHeight="1">
      <c r="A124" s="34"/>
      <c r="B124" s="35"/>
      <c r="C124" s="29" t="s">
        <v>27</v>
      </c>
      <c r="D124" s="36"/>
      <c r="E124" s="36"/>
      <c r="F124" s="27" t="str">
        <f>IF(E16="","",E16)</f>
        <v>Vyplň údaj</v>
      </c>
      <c r="G124" s="36"/>
      <c r="H124" s="36"/>
      <c r="I124" s="112" t="s">
        <v>31</v>
      </c>
      <c r="J124" s="32" t="str">
        <f>E22</f>
        <v xml:space="preserve"> 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0.35" customHeight="1">
      <c r="A125" s="34"/>
      <c r="B125" s="35"/>
      <c r="C125" s="36"/>
      <c r="D125" s="36"/>
      <c r="E125" s="36"/>
      <c r="F125" s="36"/>
      <c r="G125" s="36"/>
      <c r="H125" s="36"/>
      <c r="I125" s="110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11" customFormat="1" ht="29.25" customHeight="1">
      <c r="A126" s="170"/>
      <c r="B126" s="171"/>
      <c r="C126" s="172" t="s">
        <v>103</v>
      </c>
      <c r="D126" s="173" t="s">
        <v>58</v>
      </c>
      <c r="E126" s="173" t="s">
        <v>54</v>
      </c>
      <c r="F126" s="173" t="s">
        <v>55</v>
      </c>
      <c r="G126" s="173" t="s">
        <v>104</v>
      </c>
      <c r="H126" s="173" t="s">
        <v>105</v>
      </c>
      <c r="I126" s="174" t="s">
        <v>106</v>
      </c>
      <c r="J126" s="175" t="s">
        <v>84</v>
      </c>
      <c r="K126" s="176" t="s">
        <v>107</v>
      </c>
      <c r="L126" s="177"/>
      <c r="M126" s="75" t="s">
        <v>1</v>
      </c>
      <c r="N126" s="76" t="s">
        <v>37</v>
      </c>
      <c r="O126" s="76" t="s">
        <v>108</v>
      </c>
      <c r="P126" s="76" t="s">
        <v>109</v>
      </c>
      <c r="Q126" s="76" t="s">
        <v>110</v>
      </c>
      <c r="R126" s="76" t="s">
        <v>111</v>
      </c>
      <c r="S126" s="76" t="s">
        <v>112</v>
      </c>
      <c r="T126" s="77" t="s">
        <v>113</v>
      </c>
      <c r="U126" s="170"/>
      <c r="V126" s="170"/>
      <c r="W126" s="170"/>
      <c r="X126" s="170"/>
      <c r="Y126" s="170"/>
      <c r="Z126" s="170"/>
      <c r="AA126" s="170"/>
      <c r="AB126" s="170"/>
      <c r="AC126" s="170"/>
      <c r="AD126" s="170"/>
      <c r="AE126" s="170"/>
    </row>
    <row r="127" spans="1:63" s="2" customFormat="1" ht="22.9" customHeight="1">
      <c r="A127" s="34"/>
      <c r="B127" s="35"/>
      <c r="C127" s="82" t="s">
        <v>114</v>
      </c>
      <c r="D127" s="36"/>
      <c r="E127" s="36"/>
      <c r="F127" s="36"/>
      <c r="G127" s="36"/>
      <c r="H127" s="36"/>
      <c r="I127" s="110"/>
      <c r="J127" s="178">
        <f>BK127</f>
        <v>0</v>
      </c>
      <c r="K127" s="36"/>
      <c r="L127" s="39"/>
      <c r="M127" s="78"/>
      <c r="N127" s="179"/>
      <c r="O127" s="79"/>
      <c r="P127" s="180">
        <f>P128+P149+P230</f>
        <v>0</v>
      </c>
      <c r="Q127" s="79"/>
      <c r="R127" s="180">
        <f>R128+R149+R230</f>
        <v>0.53992215</v>
      </c>
      <c r="S127" s="79"/>
      <c r="T127" s="181">
        <f>T128+T149+T230</f>
        <v>1.5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72</v>
      </c>
      <c r="AU127" s="17" t="s">
        <v>86</v>
      </c>
      <c r="BK127" s="182">
        <f>BK128+BK149+BK230</f>
        <v>0</v>
      </c>
    </row>
    <row r="128" spans="2:63" s="12" customFormat="1" ht="25.9" customHeight="1">
      <c r="B128" s="183"/>
      <c r="C128" s="184"/>
      <c r="D128" s="185" t="s">
        <v>72</v>
      </c>
      <c r="E128" s="186" t="s">
        <v>115</v>
      </c>
      <c r="F128" s="186" t="s">
        <v>115</v>
      </c>
      <c r="G128" s="184"/>
      <c r="H128" s="184"/>
      <c r="I128" s="187"/>
      <c r="J128" s="188">
        <f>BK128</f>
        <v>0</v>
      </c>
      <c r="K128" s="184"/>
      <c r="L128" s="189"/>
      <c r="M128" s="190"/>
      <c r="N128" s="191"/>
      <c r="O128" s="191"/>
      <c r="P128" s="192">
        <f>P129+P136+P145+P147</f>
        <v>0</v>
      </c>
      <c r="Q128" s="191"/>
      <c r="R128" s="192">
        <f>R129+R136+R145+R147</f>
        <v>0.08106</v>
      </c>
      <c r="S128" s="191"/>
      <c r="T128" s="193">
        <f>T129+T136+T145+T147</f>
        <v>1.5</v>
      </c>
      <c r="AR128" s="194" t="s">
        <v>78</v>
      </c>
      <c r="AT128" s="195" t="s">
        <v>72</v>
      </c>
      <c r="AU128" s="195" t="s">
        <v>73</v>
      </c>
      <c r="AY128" s="194" t="s">
        <v>116</v>
      </c>
      <c r="BK128" s="196">
        <f>BK129+BK136+BK145+BK147</f>
        <v>0</v>
      </c>
    </row>
    <row r="129" spans="2:63" s="12" customFormat="1" ht="22.9" customHeight="1">
      <c r="B129" s="183"/>
      <c r="C129" s="184"/>
      <c r="D129" s="185" t="s">
        <v>72</v>
      </c>
      <c r="E129" s="197" t="s">
        <v>117</v>
      </c>
      <c r="F129" s="197" t="s">
        <v>118</v>
      </c>
      <c r="G129" s="184"/>
      <c r="H129" s="184"/>
      <c r="I129" s="187"/>
      <c r="J129" s="198">
        <f>BK129</f>
        <v>0</v>
      </c>
      <c r="K129" s="184"/>
      <c r="L129" s="189"/>
      <c r="M129" s="190"/>
      <c r="N129" s="191"/>
      <c r="O129" s="191"/>
      <c r="P129" s="192">
        <f>SUM(P130:P135)</f>
        <v>0</v>
      </c>
      <c r="Q129" s="191"/>
      <c r="R129" s="192">
        <f>SUM(R130:R135)</f>
        <v>0.06948599999999999</v>
      </c>
      <c r="S129" s="191"/>
      <c r="T129" s="193">
        <f>SUM(T130:T135)</f>
        <v>0</v>
      </c>
      <c r="AR129" s="194" t="s">
        <v>78</v>
      </c>
      <c r="AT129" s="195" t="s">
        <v>72</v>
      </c>
      <c r="AU129" s="195" t="s">
        <v>78</v>
      </c>
      <c r="AY129" s="194" t="s">
        <v>116</v>
      </c>
      <c r="BK129" s="196">
        <f>SUM(BK130:BK135)</f>
        <v>0</v>
      </c>
    </row>
    <row r="130" spans="1:65" s="2" customFormat="1" ht="21.75" customHeight="1">
      <c r="A130" s="34"/>
      <c r="B130" s="35"/>
      <c r="C130" s="199" t="s">
        <v>78</v>
      </c>
      <c r="D130" s="199" t="s">
        <v>119</v>
      </c>
      <c r="E130" s="200" t="s">
        <v>120</v>
      </c>
      <c r="F130" s="201" t="s">
        <v>121</v>
      </c>
      <c r="G130" s="202" t="s">
        <v>122</v>
      </c>
      <c r="H130" s="203">
        <v>46.324</v>
      </c>
      <c r="I130" s="204"/>
      <c r="J130" s="205">
        <f>ROUND(I130*H130,2)</f>
        <v>0</v>
      </c>
      <c r="K130" s="206"/>
      <c r="L130" s="39"/>
      <c r="M130" s="207" t="s">
        <v>1</v>
      </c>
      <c r="N130" s="208" t="s">
        <v>38</v>
      </c>
      <c r="O130" s="71"/>
      <c r="P130" s="209">
        <f>O130*H130</f>
        <v>0</v>
      </c>
      <c r="Q130" s="209">
        <v>0.0015</v>
      </c>
      <c r="R130" s="209">
        <f>Q130*H130</f>
        <v>0.06948599999999999</v>
      </c>
      <c r="S130" s="209">
        <v>0</v>
      </c>
      <c r="T130" s="210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11" t="s">
        <v>123</v>
      </c>
      <c r="AT130" s="211" t="s">
        <v>119</v>
      </c>
      <c r="AU130" s="211" t="s">
        <v>80</v>
      </c>
      <c r="AY130" s="17" t="s">
        <v>116</v>
      </c>
      <c r="BE130" s="212">
        <f>IF(N130="základní",J130,0)</f>
        <v>0</v>
      </c>
      <c r="BF130" s="212">
        <f>IF(N130="snížená",J130,0)</f>
        <v>0</v>
      </c>
      <c r="BG130" s="212">
        <f>IF(N130="zákl. přenesená",J130,0)</f>
        <v>0</v>
      </c>
      <c r="BH130" s="212">
        <f>IF(N130="sníž. přenesená",J130,0)</f>
        <v>0</v>
      </c>
      <c r="BI130" s="212">
        <f>IF(N130="nulová",J130,0)</f>
        <v>0</v>
      </c>
      <c r="BJ130" s="17" t="s">
        <v>78</v>
      </c>
      <c r="BK130" s="212">
        <f>ROUND(I130*H130,2)</f>
        <v>0</v>
      </c>
      <c r="BL130" s="17" t="s">
        <v>123</v>
      </c>
      <c r="BM130" s="211" t="s">
        <v>124</v>
      </c>
    </row>
    <row r="131" spans="2:51" s="13" customFormat="1" ht="11.25">
      <c r="B131" s="213"/>
      <c r="C131" s="214"/>
      <c r="D131" s="215" t="s">
        <v>125</v>
      </c>
      <c r="E131" s="216" t="s">
        <v>1</v>
      </c>
      <c r="F131" s="217" t="s">
        <v>126</v>
      </c>
      <c r="G131" s="214"/>
      <c r="H131" s="218">
        <v>11.48</v>
      </c>
      <c r="I131" s="219"/>
      <c r="J131" s="214"/>
      <c r="K131" s="214"/>
      <c r="L131" s="220"/>
      <c r="M131" s="221"/>
      <c r="N131" s="222"/>
      <c r="O131" s="222"/>
      <c r="P131" s="222"/>
      <c r="Q131" s="222"/>
      <c r="R131" s="222"/>
      <c r="S131" s="222"/>
      <c r="T131" s="223"/>
      <c r="AT131" s="224" t="s">
        <v>125</v>
      </c>
      <c r="AU131" s="224" t="s">
        <v>80</v>
      </c>
      <c r="AV131" s="13" t="s">
        <v>80</v>
      </c>
      <c r="AW131" s="13" t="s">
        <v>30</v>
      </c>
      <c r="AX131" s="13" t="s">
        <v>73</v>
      </c>
      <c r="AY131" s="224" t="s">
        <v>116</v>
      </c>
    </row>
    <row r="132" spans="2:51" s="13" customFormat="1" ht="11.25">
      <c r="B132" s="213"/>
      <c r="C132" s="214"/>
      <c r="D132" s="215" t="s">
        <v>125</v>
      </c>
      <c r="E132" s="216" t="s">
        <v>1</v>
      </c>
      <c r="F132" s="217" t="s">
        <v>127</v>
      </c>
      <c r="G132" s="214"/>
      <c r="H132" s="218">
        <v>16.432</v>
      </c>
      <c r="I132" s="219"/>
      <c r="J132" s="214"/>
      <c r="K132" s="214"/>
      <c r="L132" s="220"/>
      <c r="M132" s="221"/>
      <c r="N132" s="222"/>
      <c r="O132" s="222"/>
      <c r="P132" s="222"/>
      <c r="Q132" s="222"/>
      <c r="R132" s="222"/>
      <c r="S132" s="222"/>
      <c r="T132" s="223"/>
      <c r="AT132" s="224" t="s">
        <v>125</v>
      </c>
      <c r="AU132" s="224" t="s">
        <v>80</v>
      </c>
      <c r="AV132" s="13" t="s">
        <v>80</v>
      </c>
      <c r="AW132" s="13" t="s">
        <v>30</v>
      </c>
      <c r="AX132" s="13" t="s">
        <v>73</v>
      </c>
      <c r="AY132" s="224" t="s">
        <v>116</v>
      </c>
    </row>
    <row r="133" spans="2:51" s="13" customFormat="1" ht="11.25">
      <c r="B133" s="213"/>
      <c r="C133" s="214"/>
      <c r="D133" s="215" t="s">
        <v>125</v>
      </c>
      <c r="E133" s="216" t="s">
        <v>1</v>
      </c>
      <c r="F133" s="217" t="s">
        <v>128</v>
      </c>
      <c r="G133" s="214"/>
      <c r="H133" s="218">
        <v>9.292</v>
      </c>
      <c r="I133" s="219"/>
      <c r="J133" s="214"/>
      <c r="K133" s="214"/>
      <c r="L133" s="220"/>
      <c r="M133" s="221"/>
      <c r="N133" s="222"/>
      <c r="O133" s="222"/>
      <c r="P133" s="222"/>
      <c r="Q133" s="222"/>
      <c r="R133" s="222"/>
      <c r="S133" s="222"/>
      <c r="T133" s="223"/>
      <c r="AT133" s="224" t="s">
        <v>125</v>
      </c>
      <c r="AU133" s="224" t="s">
        <v>80</v>
      </c>
      <c r="AV133" s="13" t="s">
        <v>80</v>
      </c>
      <c r="AW133" s="13" t="s">
        <v>30</v>
      </c>
      <c r="AX133" s="13" t="s">
        <v>73</v>
      </c>
      <c r="AY133" s="224" t="s">
        <v>116</v>
      </c>
    </row>
    <row r="134" spans="2:51" s="13" customFormat="1" ht="11.25">
      <c r="B134" s="213"/>
      <c r="C134" s="214"/>
      <c r="D134" s="215" t="s">
        <v>125</v>
      </c>
      <c r="E134" s="216" t="s">
        <v>1</v>
      </c>
      <c r="F134" s="217" t="s">
        <v>129</v>
      </c>
      <c r="G134" s="214"/>
      <c r="H134" s="218">
        <v>9.12</v>
      </c>
      <c r="I134" s="219"/>
      <c r="J134" s="214"/>
      <c r="K134" s="214"/>
      <c r="L134" s="220"/>
      <c r="M134" s="221"/>
      <c r="N134" s="222"/>
      <c r="O134" s="222"/>
      <c r="P134" s="222"/>
      <c r="Q134" s="222"/>
      <c r="R134" s="222"/>
      <c r="S134" s="222"/>
      <c r="T134" s="223"/>
      <c r="AT134" s="224" t="s">
        <v>125</v>
      </c>
      <c r="AU134" s="224" t="s">
        <v>80</v>
      </c>
      <c r="AV134" s="13" t="s">
        <v>80</v>
      </c>
      <c r="AW134" s="13" t="s">
        <v>30</v>
      </c>
      <c r="AX134" s="13" t="s">
        <v>73</v>
      </c>
      <c r="AY134" s="224" t="s">
        <v>116</v>
      </c>
    </row>
    <row r="135" spans="2:51" s="14" customFormat="1" ht="11.25">
      <c r="B135" s="225"/>
      <c r="C135" s="226"/>
      <c r="D135" s="215" t="s">
        <v>125</v>
      </c>
      <c r="E135" s="227" t="s">
        <v>1</v>
      </c>
      <c r="F135" s="228" t="s">
        <v>130</v>
      </c>
      <c r="G135" s="226"/>
      <c r="H135" s="229">
        <v>46.324</v>
      </c>
      <c r="I135" s="230"/>
      <c r="J135" s="226"/>
      <c r="K135" s="226"/>
      <c r="L135" s="231"/>
      <c r="M135" s="232"/>
      <c r="N135" s="233"/>
      <c r="O135" s="233"/>
      <c r="P135" s="233"/>
      <c r="Q135" s="233"/>
      <c r="R135" s="233"/>
      <c r="S135" s="233"/>
      <c r="T135" s="234"/>
      <c r="AT135" s="235" t="s">
        <v>125</v>
      </c>
      <c r="AU135" s="235" t="s">
        <v>80</v>
      </c>
      <c r="AV135" s="14" t="s">
        <v>123</v>
      </c>
      <c r="AW135" s="14" t="s">
        <v>30</v>
      </c>
      <c r="AX135" s="14" t="s">
        <v>78</v>
      </c>
      <c r="AY135" s="235" t="s">
        <v>116</v>
      </c>
    </row>
    <row r="136" spans="2:63" s="12" customFormat="1" ht="22.9" customHeight="1">
      <c r="B136" s="183"/>
      <c r="C136" s="184"/>
      <c r="D136" s="185" t="s">
        <v>72</v>
      </c>
      <c r="E136" s="197" t="s">
        <v>131</v>
      </c>
      <c r="F136" s="197" t="s">
        <v>132</v>
      </c>
      <c r="G136" s="184"/>
      <c r="H136" s="184"/>
      <c r="I136" s="187"/>
      <c r="J136" s="198">
        <f>BK136</f>
        <v>0</v>
      </c>
      <c r="K136" s="184"/>
      <c r="L136" s="189"/>
      <c r="M136" s="190"/>
      <c r="N136" s="191"/>
      <c r="O136" s="191"/>
      <c r="P136" s="192">
        <f>SUM(P137:P144)</f>
        <v>0</v>
      </c>
      <c r="Q136" s="191"/>
      <c r="R136" s="192">
        <f>SUM(R137:R144)</f>
        <v>0.011573999999999997</v>
      </c>
      <c r="S136" s="191"/>
      <c r="T136" s="193">
        <f>SUM(T137:T144)</f>
        <v>0</v>
      </c>
      <c r="AR136" s="194" t="s">
        <v>78</v>
      </c>
      <c r="AT136" s="195" t="s">
        <v>72</v>
      </c>
      <c r="AU136" s="195" t="s">
        <v>78</v>
      </c>
      <c r="AY136" s="194" t="s">
        <v>116</v>
      </c>
      <c r="BK136" s="196">
        <f>SUM(BK137:BK144)</f>
        <v>0</v>
      </c>
    </row>
    <row r="137" spans="1:65" s="2" customFormat="1" ht="21.75" customHeight="1">
      <c r="A137" s="34"/>
      <c r="B137" s="35"/>
      <c r="C137" s="199" t="s">
        <v>80</v>
      </c>
      <c r="D137" s="199" t="s">
        <v>119</v>
      </c>
      <c r="E137" s="200" t="s">
        <v>133</v>
      </c>
      <c r="F137" s="201" t="s">
        <v>134</v>
      </c>
      <c r="G137" s="202" t="s">
        <v>135</v>
      </c>
      <c r="H137" s="203">
        <v>88.8</v>
      </c>
      <c r="I137" s="204"/>
      <c r="J137" s="205">
        <f>ROUND(I137*H137,2)</f>
        <v>0</v>
      </c>
      <c r="K137" s="206"/>
      <c r="L137" s="39"/>
      <c r="M137" s="207" t="s">
        <v>1</v>
      </c>
      <c r="N137" s="208" t="s">
        <v>38</v>
      </c>
      <c r="O137" s="71"/>
      <c r="P137" s="209">
        <f>O137*H137</f>
        <v>0</v>
      </c>
      <c r="Q137" s="209">
        <v>0.00013</v>
      </c>
      <c r="R137" s="209">
        <f>Q137*H137</f>
        <v>0.011543999999999999</v>
      </c>
      <c r="S137" s="209">
        <v>0</v>
      </c>
      <c r="T137" s="210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11" t="s">
        <v>123</v>
      </c>
      <c r="AT137" s="211" t="s">
        <v>119</v>
      </c>
      <c r="AU137" s="211" t="s">
        <v>80</v>
      </c>
      <c r="AY137" s="17" t="s">
        <v>116</v>
      </c>
      <c r="BE137" s="212">
        <f>IF(N137="základní",J137,0)</f>
        <v>0</v>
      </c>
      <c r="BF137" s="212">
        <f>IF(N137="snížená",J137,0)</f>
        <v>0</v>
      </c>
      <c r="BG137" s="212">
        <f>IF(N137="zákl. přenesená",J137,0)</f>
        <v>0</v>
      </c>
      <c r="BH137" s="212">
        <f>IF(N137="sníž. přenesená",J137,0)</f>
        <v>0</v>
      </c>
      <c r="BI137" s="212">
        <f>IF(N137="nulová",J137,0)</f>
        <v>0</v>
      </c>
      <c r="BJ137" s="17" t="s">
        <v>78</v>
      </c>
      <c r="BK137" s="212">
        <f>ROUND(I137*H137,2)</f>
        <v>0</v>
      </c>
      <c r="BL137" s="17" t="s">
        <v>123</v>
      </c>
      <c r="BM137" s="211" t="s">
        <v>136</v>
      </c>
    </row>
    <row r="138" spans="2:51" s="13" customFormat="1" ht="11.25">
      <c r="B138" s="213"/>
      <c r="C138" s="214"/>
      <c r="D138" s="215" t="s">
        <v>125</v>
      </c>
      <c r="E138" s="216" t="s">
        <v>1</v>
      </c>
      <c r="F138" s="217" t="s">
        <v>137</v>
      </c>
      <c r="G138" s="214"/>
      <c r="H138" s="218">
        <v>88.8</v>
      </c>
      <c r="I138" s="219"/>
      <c r="J138" s="214"/>
      <c r="K138" s="214"/>
      <c r="L138" s="220"/>
      <c r="M138" s="221"/>
      <c r="N138" s="222"/>
      <c r="O138" s="222"/>
      <c r="P138" s="222"/>
      <c r="Q138" s="222"/>
      <c r="R138" s="222"/>
      <c r="S138" s="222"/>
      <c r="T138" s="223"/>
      <c r="AT138" s="224" t="s">
        <v>125</v>
      </c>
      <c r="AU138" s="224" t="s">
        <v>80</v>
      </c>
      <c r="AV138" s="13" t="s">
        <v>80</v>
      </c>
      <c r="AW138" s="13" t="s">
        <v>30</v>
      </c>
      <c r="AX138" s="13" t="s">
        <v>73</v>
      </c>
      <c r="AY138" s="224" t="s">
        <v>116</v>
      </c>
    </row>
    <row r="139" spans="2:51" s="14" customFormat="1" ht="11.25">
      <c r="B139" s="225"/>
      <c r="C139" s="226"/>
      <c r="D139" s="215" t="s">
        <v>125</v>
      </c>
      <c r="E139" s="227" t="s">
        <v>1</v>
      </c>
      <c r="F139" s="228" t="s">
        <v>130</v>
      </c>
      <c r="G139" s="226"/>
      <c r="H139" s="229">
        <v>88.8</v>
      </c>
      <c r="I139" s="230"/>
      <c r="J139" s="226"/>
      <c r="K139" s="226"/>
      <c r="L139" s="231"/>
      <c r="M139" s="232"/>
      <c r="N139" s="233"/>
      <c r="O139" s="233"/>
      <c r="P139" s="233"/>
      <c r="Q139" s="233"/>
      <c r="R139" s="233"/>
      <c r="S139" s="233"/>
      <c r="T139" s="234"/>
      <c r="AT139" s="235" t="s">
        <v>125</v>
      </c>
      <c r="AU139" s="235" t="s">
        <v>80</v>
      </c>
      <c r="AV139" s="14" t="s">
        <v>123</v>
      </c>
      <c r="AW139" s="14" t="s">
        <v>30</v>
      </c>
      <c r="AX139" s="14" t="s">
        <v>78</v>
      </c>
      <c r="AY139" s="235" t="s">
        <v>116</v>
      </c>
    </row>
    <row r="140" spans="1:65" s="2" customFormat="1" ht="21.75" customHeight="1">
      <c r="A140" s="34"/>
      <c r="B140" s="35"/>
      <c r="C140" s="199" t="s">
        <v>138</v>
      </c>
      <c r="D140" s="199" t="s">
        <v>119</v>
      </c>
      <c r="E140" s="200" t="s">
        <v>139</v>
      </c>
      <c r="F140" s="201" t="s">
        <v>140</v>
      </c>
      <c r="G140" s="202" t="s">
        <v>141</v>
      </c>
      <c r="H140" s="203">
        <v>1</v>
      </c>
      <c r="I140" s="204"/>
      <c r="J140" s="205">
        <f>ROUND(I140*H140,2)</f>
        <v>0</v>
      </c>
      <c r="K140" s="206"/>
      <c r="L140" s="39"/>
      <c r="M140" s="207" t="s">
        <v>1</v>
      </c>
      <c r="N140" s="208" t="s">
        <v>38</v>
      </c>
      <c r="O140" s="71"/>
      <c r="P140" s="209">
        <f>O140*H140</f>
        <v>0</v>
      </c>
      <c r="Q140" s="209">
        <v>1E-05</v>
      </c>
      <c r="R140" s="209">
        <f>Q140*H140</f>
        <v>1E-05</v>
      </c>
      <c r="S140" s="209">
        <v>0</v>
      </c>
      <c r="T140" s="210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11" t="s">
        <v>123</v>
      </c>
      <c r="AT140" s="211" t="s">
        <v>119</v>
      </c>
      <c r="AU140" s="211" t="s">
        <v>80</v>
      </c>
      <c r="AY140" s="17" t="s">
        <v>116</v>
      </c>
      <c r="BE140" s="212">
        <f>IF(N140="základní",J140,0)</f>
        <v>0</v>
      </c>
      <c r="BF140" s="212">
        <f>IF(N140="snížená",J140,0)</f>
        <v>0</v>
      </c>
      <c r="BG140" s="212">
        <f>IF(N140="zákl. přenesená",J140,0)</f>
        <v>0</v>
      </c>
      <c r="BH140" s="212">
        <f>IF(N140="sníž. přenesená",J140,0)</f>
        <v>0</v>
      </c>
      <c r="BI140" s="212">
        <f>IF(N140="nulová",J140,0)</f>
        <v>0</v>
      </c>
      <c r="BJ140" s="17" t="s">
        <v>78</v>
      </c>
      <c r="BK140" s="212">
        <f>ROUND(I140*H140,2)</f>
        <v>0</v>
      </c>
      <c r="BL140" s="17" t="s">
        <v>123</v>
      </c>
      <c r="BM140" s="211" t="s">
        <v>142</v>
      </c>
    </row>
    <row r="141" spans="1:65" s="2" customFormat="1" ht="16.5" customHeight="1">
      <c r="A141" s="34"/>
      <c r="B141" s="35"/>
      <c r="C141" s="199" t="s">
        <v>123</v>
      </c>
      <c r="D141" s="199" t="s">
        <v>119</v>
      </c>
      <c r="E141" s="200" t="s">
        <v>143</v>
      </c>
      <c r="F141" s="201" t="s">
        <v>144</v>
      </c>
      <c r="G141" s="202" t="s">
        <v>141</v>
      </c>
      <c r="H141" s="203">
        <v>1</v>
      </c>
      <c r="I141" s="204"/>
      <c r="J141" s="205">
        <f>ROUND(I141*H141,2)</f>
        <v>0</v>
      </c>
      <c r="K141" s="206"/>
      <c r="L141" s="39"/>
      <c r="M141" s="207" t="s">
        <v>1</v>
      </c>
      <c r="N141" s="208" t="s">
        <v>38</v>
      </c>
      <c r="O141" s="71"/>
      <c r="P141" s="209">
        <f>O141*H141</f>
        <v>0</v>
      </c>
      <c r="Q141" s="209">
        <v>1E-05</v>
      </c>
      <c r="R141" s="209">
        <f>Q141*H141</f>
        <v>1E-05</v>
      </c>
      <c r="S141" s="209">
        <v>0</v>
      </c>
      <c r="T141" s="210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11" t="s">
        <v>123</v>
      </c>
      <c r="AT141" s="211" t="s">
        <v>119</v>
      </c>
      <c r="AU141" s="211" t="s">
        <v>80</v>
      </c>
      <c r="AY141" s="17" t="s">
        <v>116</v>
      </c>
      <c r="BE141" s="212">
        <f>IF(N141="základní",J141,0)</f>
        <v>0</v>
      </c>
      <c r="BF141" s="212">
        <f>IF(N141="snížená",J141,0)</f>
        <v>0</v>
      </c>
      <c r="BG141" s="212">
        <f>IF(N141="zákl. přenesená",J141,0)</f>
        <v>0</v>
      </c>
      <c r="BH141" s="212">
        <f>IF(N141="sníž. přenesená",J141,0)</f>
        <v>0</v>
      </c>
      <c r="BI141" s="212">
        <f>IF(N141="nulová",J141,0)</f>
        <v>0</v>
      </c>
      <c r="BJ141" s="17" t="s">
        <v>78</v>
      </c>
      <c r="BK141" s="212">
        <f>ROUND(I141*H141,2)</f>
        <v>0</v>
      </c>
      <c r="BL141" s="17" t="s">
        <v>123</v>
      </c>
      <c r="BM141" s="211" t="s">
        <v>145</v>
      </c>
    </row>
    <row r="142" spans="1:65" s="2" customFormat="1" ht="16.5" customHeight="1">
      <c r="A142" s="34"/>
      <c r="B142" s="35"/>
      <c r="C142" s="199" t="s">
        <v>146</v>
      </c>
      <c r="D142" s="199" t="s">
        <v>119</v>
      </c>
      <c r="E142" s="200" t="s">
        <v>147</v>
      </c>
      <c r="F142" s="201" t="s">
        <v>148</v>
      </c>
      <c r="G142" s="202" t="s">
        <v>141</v>
      </c>
      <c r="H142" s="203">
        <v>1</v>
      </c>
      <c r="I142" s="204"/>
      <c r="J142" s="205">
        <f>ROUND(I142*H142,2)</f>
        <v>0</v>
      </c>
      <c r="K142" s="206"/>
      <c r="L142" s="39"/>
      <c r="M142" s="207" t="s">
        <v>1</v>
      </c>
      <c r="N142" s="208" t="s">
        <v>38</v>
      </c>
      <c r="O142" s="71"/>
      <c r="P142" s="209">
        <f>O142*H142</f>
        <v>0</v>
      </c>
      <c r="Q142" s="209">
        <v>1E-05</v>
      </c>
      <c r="R142" s="209">
        <f>Q142*H142</f>
        <v>1E-05</v>
      </c>
      <c r="S142" s="209">
        <v>0</v>
      </c>
      <c r="T142" s="210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11" t="s">
        <v>123</v>
      </c>
      <c r="AT142" s="211" t="s">
        <v>119</v>
      </c>
      <c r="AU142" s="211" t="s">
        <v>80</v>
      </c>
      <c r="AY142" s="17" t="s">
        <v>116</v>
      </c>
      <c r="BE142" s="212">
        <f>IF(N142="základní",J142,0)</f>
        <v>0</v>
      </c>
      <c r="BF142" s="212">
        <f>IF(N142="snížená",J142,0)</f>
        <v>0</v>
      </c>
      <c r="BG142" s="212">
        <f>IF(N142="zákl. přenesená",J142,0)</f>
        <v>0</v>
      </c>
      <c r="BH142" s="212">
        <f>IF(N142="sníž. přenesená",J142,0)</f>
        <v>0</v>
      </c>
      <c r="BI142" s="212">
        <f>IF(N142="nulová",J142,0)</f>
        <v>0</v>
      </c>
      <c r="BJ142" s="17" t="s">
        <v>78</v>
      </c>
      <c r="BK142" s="212">
        <f>ROUND(I142*H142,2)</f>
        <v>0</v>
      </c>
      <c r="BL142" s="17" t="s">
        <v>123</v>
      </c>
      <c r="BM142" s="211" t="s">
        <v>149</v>
      </c>
    </row>
    <row r="143" spans="2:51" s="13" customFormat="1" ht="11.25">
      <c r="B143" s="213"/>
      <c r="C143" s="214"/>
      <c r="D143" s="215" t="s">
        <v>125</v>
      </c>
      <c r="E143" s="216" t="s">
        <v>1</v>
      </c>
      <c r="F143" s="217" t="s">
        <v>78</v>
      </c>
      <c r="G143" s="214"/>
      <c r="H143" s="218">
        <v>1</v>
      </c>
      <c r="I143" s="219"/>
      <c r="J143" s="214"/>
      <c r="K143" s="214"/>
      <c r="L143" s="220"/>
      <c r="M143" s="221"/>
      <c r="N143" s="222"/>
      <c r="O143" s="222"/>
      <c r="P143" s="222"/>
      <c r="Q143" s="222"/>
      <c r="R143" s="222"/>
      <c r="S143" s="222"/>
      <c r="T143" s="223"/>
      <c r="AT143" s="224" t="s">
        <v>125</v>
      </c>
      <c r="AU143" s="224" t="s">
        <v>80</v>
      </c>
      <c r="AV143" s="13" t="s">
        <v>80</v>
      </c>
      <c r="AW143" s="13" t="s">
        <v>30</v>
      </c>
      <c r="AX143" s="13" t="s">
        <v>73</v>
      </c>
      <c r="AY143" s="224" t="s">
        <v>116</v>
      </c>
    </row>
    <row r="144" spans="2:51" s="14" customFormat="1" ht="11.25">
      <c r="B144" s="225"/>
      <c r="C144" s="226"/>
      <c r="D144" s="215" t="s">
        <v>125</v>
      </c>
      <c r="E144" s="227" t="s">
        <v>1</v>
      </c>
      <c r="F144" s="228" t="s">
        <v>130</v>
      </c>
      <c r="G144" s="226"/>
      <c r="H144" s="229">
        <v>1</v>
      </c>
      <c r="I144" s="230"/>
      <c r="J144" s="226"/>
      <c r="K144" s="226"/>
      <c r="L144" s="231"/>
      <c r="M144" s="232"/>
      <c r="N144" s="233"/>
      <c r="O144" s="233"/>
      <c r="P144" s="233"/>
      <c r="Q144" s="233"/>
      <c r="R144" s="233"/>
      <c r="S144" s="233"/>
      <c r="T144" s="234"/>
      <c r="AT144" s="235" t="s">
        <v>125</v>
      </c>
      <c r="AU144" s="235" t="s">
        <v>80</v>
      </c>
      <c r="AV144" s="14" t="s">
        <v>123</v>
      </c>
      <c r="AW144" s="14" t="s">
        <v>30</v>
      </c>
      <c r="AX144" s="14" t="s">
        <v>78</v>
      </c>
      <c r="AY144" s="235" t="s">
        <v>116</v>
      </c>
    </row>
    <row r="145" spans="2:63" s="12" customFormat="1" ht="22.9" customHeight="1">
      <c r="B145" s="183"/>
      <c r="C145" s="184"/>
      <c r="D145" s="185" t="s">
        <v>72</v>
      </c>
      <c r="E145" s="197" t="s">
        <v>150</v>
      </c>
      <c r="F145" s="197" t="s">
        <v>151</v>
      </c>
      <c r="G145" s="184"/>
      <c r="H145" s="184"/>
      <c r="I145" s="187"/>
      <c r="J145" s="198">
        <f>BK145</f>
        <v>0</v>
      </c>
      <c r="K145" s="184"/>
      <c r="L145" s="189"/>
      <c r="M145" s="190"/>
      <c r="N145" s="191"/>
      <c r="O145" s="191"/>
      <c r="P145" s="192">
        <f>P146</f>
        <v>0</v>
      </c>
      <c r="Q145" s="191"/>
      <c r="R145" s="192">
        <f>R146</f>
        <v>0</v>
      </c>
      <c r="S145" s="191"/>
      <c r="T145" s="193">
        <f>T146</f>
        <v>1.5</v>
      </c>
      <c r="AR145" s="194" t="s">
        <v>78</v>
      </c>
      <c r="AT145" s="195" t="s">
        <v>72</v>
      </c>
      <c r="AU145" s="195" t="s">
        <v>78</v>
      </c>
      <c r="AY145" s="194" t="s">
        <v>116</v>
      </c>
      <c r="BK145" s="196">
        <f>BK146</f>
        <v>0</v>
      </c>
    </row>
    <row r="146" spans="1:65" s="2" customFormat="1" ht="16.5" customHeight="1">
      <c r="A146" s="34"/>
      <c r="B146" s="35"/>
      <c r="C146" s="199" t="s">
        <v>117</v>
      </c>
      <c r="D146" s="199" t="s">
        <v>119</v>
      </c>
      <c r="E146" s="200" t="s">
        <v>152</v>
      </c>
      <c r="F146" s="201" t="s">
        <v>153</v>
      </c>
      <c r="G146" s="202" t="s">
        <v>141</v>
      </c>
      <c r="H146" s="203">
        <v>1</v>
      </c>
      <c r="I146" s="204"/>
      <c r="J146" s="205">
        <f>ROUND(I146*H146,2)</f>
        <v>0</v>
      </c>
      <c r="K146" s="206"/>
      <c r="L146" s="39"/>
      <c r="M146" s="207" t="s">
        <v>1</v>
      </c>
      <c r="N146" s="208" t="s">
        <v>38</v>
      </c>
      <c r="O146" s="71"/>
      <c r="P146" s="209">
        <f>O146*H146</f>
        <v>0</v>
      </c>
      <c r="Q146" s="209">
        <v>0</v>
      </c>
      <c r="R146" s="209">
        <f>Q146*H146</f>
        <v>0</v>
      </c>
      <c r="S146" s="209">
        <v>1.5</v>
      </c>
      <c r="T146" s="210">
        <f>S146*H146</f>
        <v>1.5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11" t="s">
        <v>123</v>
      </c>
      <c r="AT146" s="211" t="s">
        <v>119</v>
      </c>
      <c r="AU146" s="211" t="s">
        <v>80</v>
      </c>
      <c r="AY146" s="17" t="s">
        <v>116</v>
      </c>
      <c r="BE146" s="212">
        <f>IF(N146="základní",J146,0)</f>
        <v>0</v>
      </c>
      <c r="BF146" s="212">
        <f>IF(N146="snížená",J146,0)</f>
        <v>0</v>
      </c>
      <c r="BG146" s="212">
        <f>IF(N146="zákl. přenesená",J146,0)</f>
        <v>0</v>
      </c>
      <c r="BH146" s="212">
        <f>IF(N146="sníž. přenesená",J146,0)</f>
        <v>0</v>
      </c>
      <c r="BI146" s="212">
        <f>IF(N146="nulová",J146,0)</f>
        <v>0</v>
      </c>
      <c r="BJ146" s="17" t="s">
        <v>78</v>
      </c>
      <c r="BK146" s="212">
        <f>ROUND(I146*H146,2)</f>
        <v>0</v>
      </c>
      <c r="BL146" s="17" t="s">
        <v>123</v>
      </c>
      <c r="BM146" s="211" t="s">
        <v>154</v>
      </c>
    </row>
    <row r="147" spans="2:63" s="12" customFormat="1" ht="22.9" customHeight="1">
      <c r="B147" s="183"/>
      <c r="C147" s="184"/>
      <c r="D147" s="185" t="s">
        <v>72</v>
      </c>
      <c r="E147" s="197" t="s">
        <v>155</v>
      </c>
      <c r="F147" s="197" t="s">
        <v>156</v>
      </c>
      <c r="G147" s="184"/>
      <c r="H147" s="184"/>
      <c r="I147" s="187"/>
      <c r="J147" s="198">
        <f>BK147</f>
        <v>0</v>
      </c>
      <c r="K147" s="184"/>
      <c r="L147" s="189"/>
      <c r="M147" s="190"/>
      <c r="N147" s="191"/>
      <c r="O147" s="191"/>
      <c r="P147" s="192">
        <f>P148</f>
        <v>0</v>
      </c>
      <c r="Q147" s="191"/>
      <c r="R147" s="192">
        <f>R148</f>
        <v>0</v>
      </c>
      <c r="S147" s="191"/>
      <c r="T147" s="193">
        <f>T148</f>
        <v>0</v>
      </c>
      <c r="AR147" s="194" t="s">
        <v>78</v>
      </c>
      <c r="AT147" s="195" t="s">
        <v>72</v>
      </c>
      <c r="AU147" s="195" t="s">
        <v>78</v>
      </c>
      <c r="AY147" s="194" t="s">
        <v>116</v>
      </c>
      <c r="BK147" s="196">
        <f>BK148</f>
        <v>0</v>
      </c>
    </row>
    <row r="148" spans="1:65" s="2" customFormat="1" ht="16.5" customHeight="1">
      <c r="A148" s="34"/>
      <c r="B148" s="35"/>
      <c r="C148" s="199" t="s">
        <v>157</v>
      </c>
      <c r="D148" s="199" t="s">
        <v>119</v>
      </c>
      <c r="E148" s="200" t="s">
        <v>158</v>
      </c>
      <c r="F148" s="201" t="s">
        <v>159</v>
      </c>
      <c r="G148" s="202" t="s">
        <v>141</v>
      </c>
      <c r="H148" s="203">
        <v>1</v>
      </c>
      <c r="I148" s="204"/>
      <c r="J148" s="205">
        <f>ROUND(I148*H148,2)</f>
        <v>0</v>
      </c>
      <c r="K148" s="206"/>
      <c r="L148" s="39"/>
      <c r="M148" s="207" t="s">
        <v>1</v>
      </c>
      <c r="N148" s="208" t="s">
        <v>38</v>
      </c>
      <c r="O148" s="71"/>
      <c r="P148" s="209">
        <f>O148*H148</f>
        <v>0</v>
      </c>
      <c r="Q148" s="209">
        <v>0</v>
      </c>
      <c r="R148" s="209">
        <f>Q148*H148</f>
        <v>0</v>
      </c>
      <c r="S148" s="209">
        <v>0</v>
      </c>
      <c r="T148" s="210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11" t="s">
        <v>123</v>
      </c>
      <c r="AT148" s="211" t="s">
        <v>119</v>
      </c>
      <c r="AU148" s="211" t="s">
        <v>80</v>
      </c>
      <c r="AY148" s="17" t="s">
        <v>116</v>
      </c>
      <c r="BE148" s="212">
        <f>IF(N148="základní",J148,0)</f>
        <v>0</v>
      </c>
      <c r="BF148" s="212">
        <f>IF(N148="snížená",J148,0)</f>
        <v>0</v>
      </c>
      <c r="BG148" s="212">
        <f>IF(N148="zákl. přenesená",J148,0)</f>
        <v>0</v>
      </c>
      <c r="BH148" s="212">
        <f>IF(N148="sníž. přenesená",J148,0)</f>
        <v>0</v>
      </c>
      <c r="BI148" s="212">
        <f>IF(N148="nulová",J148,0)</f>
        <v>0</v>
      </c>
      <c r="BJ148" s="17" t="s">
        <v>78</v>
      </c>
      <c r="BK148" s="212">
        <f>ROUND(I148*H148,2)</f>
        <v>0</v>
      </c>
      <c r="BL148" s="17" t="s">
        <v>123</v>
      </c>
      <c r="BM148" s="211" t="s">
        <v>160</v>
      </c>
    </row>
    <row r="149" spans="2:63" s="12" customFormat="1" ht="25.9" customHeight="1">
      <c r="B149" s="183"/>
      <c r="C149" s="184"/>
      <c r="D149" s="185" t="s">
        <v>72</v>
      </c>
      <c r="E149" s="186" t="s">
        <v>161</v>
      </c>
      <c r="F149" s="186" t="s">
        <v>162</v>
      </c>
      <c r="G149" s="184"/>
      <c r="H149" s="184"/>
      <c r="I149" s="187"/>
      <c r="J149" s="188">
        <f>BK149</f>
        <v>0</v>
      </c>
      <c r="K149" s="184"/>
      <c r="L149" s="189"/>
      <c r="M149" s="190"/>
      <c r="N149" s="191"/>
      <c r="O149" s="191"/>
      <c r="P149" s="192">
        <f>P150+P187+P224+P226</f>
        <v>0</v>
      </c>
      <c r="Q149" s="191"/>
      <c r="R149" s="192">
        <f>R150+R187+R224+R226</f>
        <v>0.45886214999999997</v>
      </c>
      <c r="S149" s="191"/>
      <c r="T149" s="193">
        <f>T150+T187+T224+T226</f>
        <v>0</v>
      </c>
      <c r="AR149" s="194" t="s">
        <v>80</v>
      </c>
      <c r="AT149" s="195" t="s">
        <v>72</v>
      </c>
      <c r="AU149" s="195" t="s">
        <v>73</v>
      </c>
      <c r="AY149" s="194" t="s">
        <v>116</v>
      </c>
      <c r="BK149" s="196">
        <f>BK150+BK187+BK224+BK226</f>
        <v>0</v>
      </c>
    </row>
    <row r="150" spans="2:63" s="12" customFormat="1" ht="22.9" customHeight="1">
      <c r="B150" s="183"/>
      <c r="C150" s="184"/>
      <c r="D150" s="185" t="s">
        <v>72</v>
      </c>
      <c r="E150" s="197" t="s">
        <v>163</v>
      </c>
      <c r="F150" s="197" t="s">
        <v>164</v>
      </c>
      <c r="G150" s="184"/>
      <c r="H150" s="184"/>
      <c r="I150" s="187"/>
      <c r="J150" s="198">
        <f>BK150</f>
        <v>0</v>
      </c>
      <c r="K150" s="184"/>
      <c r="L150" s="189"/>
      <c r="M150" s="190"/>
      <c r="N150" s="191"/>
      <c r="O150" s="191"/>
      <c r="P150" s="192">
        <f>SUM(P151:P186)</f>
        <v>0</v>
      </c>
      <c r="Q150" s="191"/>
      <c r="R150" s="192">
        <f>SUM(R151:R186)</f>
        <v>0</v>
      </c>
      <c r="S150" s="191"/>
      <c r="T150" s="193">
        <f>SUM(T151:T186)</f>
        <v>0</v>
      </c>
      <c r="AR150" s="194" t="s">
        <v>80</v>
      </c>
      <c r="AT150" s="195" t="s">
        <v>72</v>
      </c>
      <c r="AU150" s="195" t="s">
        <v>78</v>
      </c>
      <c r="AY150" s="194" t="s">
        <v>116</v>
      </c>
      <c r="BK150" s="196">
        <f>SUM(BK151:BK186)</f>
        <v>0</v>
      </c>
    </row>
    <row r="151" spans="1:65" s="2" customFormat="1" ht="16.5" customHeight="1">
      <c r="A151" s="34"/>
      <c r="B151" s="35"/>
      <c r="C151" s="199" t="s">
        <v>165</v>
      </c>
      <c r="D151" s="199" t="s">
        <v>119</v>
      </c>
      <c r="E151" s="200" t="s">
        <v>166</v>
      </c>
      <c r="F151" s="201" t="s">
        <v>167</v>
      </c>
      <c r="G151" s="202" t="s">
        <v>141</v>
      </c>
      <c r="H151" s="203">
        <v>443</v>
      </c>
      <c r="I151" s="204"/>
      <c r="J151" s="205">
        <f>ROUND(I151*H151,2)</f>
        <v>0</v>
      </c>
      <c r="K151" s="206"/>
      <c r="L151" s="39"/>
      <c r="M151" s="207" t="s">
        <v>1</v>
      </c>
      <c r="N151" s="208" t="s">
        <v>38</v>
      </c>
      <c r="O151" s="71"/>
      <c r="P151" s="209">
        <f>O151*H151</f>
        <v>0</v>
      </c>
      <c r="Q151" s="209">
        <v>0</v>
      </c>
      <c r="R151" s="209">
        <f>Q151*H151</f>
        <v>0</v>
      </c>
      <c r="S151" s="209">
        <v>0</v>
      </c>
      <c r="T151" s="210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11" t="s">
        <v>168</v>
      </c>
      <c r="AT151" s="211" t="s">
        <v>119</v>
      </c>
      <c r="AU151" s="211" t="s">
        <v>80</v>
      </c>
      <c r="AY151" s="17" t="s">
        <v>116</v>
      </c>
      <c r="BE151" s="212">
        <f>IF(N151="základní",J151,0)</f>
        <v>0</v>
      </c>
      <c r="BF151" s="212">
        <f>IF(N151="snížená",J151,0)</f>
        <v>0</v>
      </c>
      <c r="BG151" s="212">
        <f>IF(N151="zákl. přenesená",J151,0)</f>
        <v>0</v>
      </c>
      <c r="BH151" s="212">
        <f>IF(N151="sníž. přenesená",J151,0)</f>
        <v>0</v>
      </c>
      <c r="BI151" s="212">
        <f>IF(N151="nulová",J151,0)</f>
        <v>0</v>
      </c>
      <c r="BJ151" s="17" t="s">
        <v>78</v>
      </c>
      <c r="BK151" s="212">
        <f>ROUND(I151*H151,2)</f>
        <v>0</v>
      </c>
      <c r="BL151" s="17" t="s">
        <v>168</v>
      </c>
      <c r="BM151" s="211" t="s">
        <v>169</v>
      </c>
    </row>
    <row r="152" spans="2:51" s="13" customFormat="1" ht="11.25">
      <c r="B152" s="213"/>
      <c r="C152" s="214"/>
      <c r="D152" s="215" t="s">
        <v>125</v>
      </c>
      <c r="E152" s="216" t="s">
        <v>1</v>
      </c>
      <c r="F152" s="217" t="s">
        <v>170</v>
      </c>
      <c r="G152" s="214"/>
      <c r="H152" s="218">
        <v>443</v>
      </c>
      <c r="I152" s="219"/>
      <c r="J152" s="214"/>
      <c r="K152" s="214"/>
      <c r="L152" s="220"/>
      <c r="M152" s="221"/>
      <c r="N152" s="222"/>
      <c r="O152" s="222"/>
      <c r="P152" s="222"/>
      <c r="Q152" s="222"/>
      <c r="R152" s="222"/>
      <c r="S152" s="222"/>
      <c r="T152" s="223"/>
      <c r="AT152" s="224" t="s">
        <v>125</v>
      </c>
      <c r="AU152" s="224" t="s">
        <v>80</v>
      </c>
      <c r="AV152" s="13" t="s">
        <v>80</v>
      </c>
      <c r="AW152" s="13" t="s">
        <v>30</v>
      </c>
      <c r="AX152" s="13" t="s">
        <v>73</v>
      </c>
      <c r="AY152" s="224" t="s">
        <v>116</v>
      </c>
    </row>
    <row r="153" spans="2:51" s="14" customFormat="1" ht="11.25">
      <c r="B153" s="225"/>
      <c r="C153" s="226"/>
      <c r="D153" s="215" t="s">
        <v>125</v>
      </c>
      <c r="E153" s="227" t="s">
        <v>1</v>
      </c>
      <c r="F153" s="228" t="s">
        <v>130</v>
      </c>
      <c r="G153" s="226"/>
      <c r="H153" s="229">
        <v>443</v>
      </c>
      <c r="I153" s="230"/>
      <c r="J153" s="226"/>
      <c r="K153" s="226"/>
      <c r="L153" s="231"/>
      <c r="M153" s="232"/>
      <c r="N153" s="233"/>
      <c r="O153" s="233"/>
      <c r="P153" s="233"/>
      <c r="Q153" s="233"/>
      <c r="R153" s="233"/>
      <c r="S153" s="233"/>
      <c r="T153" s="234"/>
      <c r="AT153" s="235" t="s">
        <v>125</v>
      </c>
      <c r="AU153" s="235" t="s">
        <v>80</v>
      </c>
      <c r="AV153" s="14" t="s">
        <v>123</v>
      </c>
      <c r="AW153" s="14" t="s">
        <v>30</v>
      </c>
      <c r="AX153" s="14" t="s">
        <v>78</v>
      </c>
      <c r="AY153" s="235" t="s">
        <v>116</v>
      </c>
    </row>
    <row r="154" spans="1:65" s="2" customFormat="1" ht="21.75" customHeight="1">
      <c r="A154" s="34"/>
      <c r="B154" s="35"/>
      <c r="C154" s="199" t="s">
        <v>131</v>
      </c>
      <c r="D154" s="199" t="s">
        <v>119</v>
      </c>
      <c r="E154" s="200" t="s">
        <v>171</v>
      </c>
      <c r="F154" s="201" t="s">
        <v>172</v>
      </c>
      <c r="G154" s="202" t="s">
        <v>173</v>
      </c>
      <c r="H154" s="203">
        <v>1</v>
      </c>
      <c r="I154" s="204"/>
      <c r="J154" s="205">
        <f aca="true" t="shared" si="0" ref="J154:J159">ROUND(I154*H154,2)</f>
        <v>0</v>
      </c>
      <c r="K154" s="206"/>
      <c r="L154" s="39"/>
      <c r="M154" s="207" t="s">
        <v>1</v>
      </c>
      <c r="N154" s="208" t="s">
        <v>38</v>
      </c>
      <c r="O154" s="71"/>
      <c r="P154" s="209">
        <f aca="true" t="shared" si="1" ref="P154:P159">O154*H154</f>
        <v>0</v>
      </c>
      <c r="Q154" s="209">
        <v>0</v>
      </c>
      <c r="R154" s="209">
        <f aca="true" t="shared" si="2" ref="R154:R159">Q154*H154</f>
        <v>0</v>
      </c>
      <c r="S154" s="209">
        <v>0</v>
      </c>
      <c r="T154" s="210">
        <f aca="true" t="shared" si="3" ref="T154:T159"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11" t="s">
        <v>168</v>
      </c>
      <c r="AT154" s="211" t="s">
        <v>119</v>
      </c>
      <c r="AU154" s="211" t="s">
        <v>80</v>
      </c>
      <c r="AY154" s="17" t="s">
        <v>116</v>
      </c>
      <c r="BE154" s="212">
        <f aca="true" t="shared" si="4" ref="BE154:BE159">IF(N154="základní",J154,0)</f>
        <v>0</v>
      </c>
      <c r="BF154" s="212">
        <f aca="true" t="shared" si="5" ref="BF154:BF159">IF(N154="snížená",J154,0)</f>
        <v>0</v>
      </c>
      <c r="BG154" s="212">
        <f aca="true" t="shared" si="6" ref="BG154:BG159">IF(N154="zákl. přenesená",J154,0)</f>
        <v>0</v>
      </c>
      <c r="BH154" s="212">
        <f aca="true" t="shared" si="7" ref="BH154:BH159">IF(N154="sníž. přenesená",J154,0)</f>
        <v>0</v>
      </c>
      <c r="BI154" s="212">
        <f aca="true" t="shared" si="8" ref="BI154:BI159">IF(N154="nulová",J154,0)</f>
        <v>0</v>
      </c>
      <c r="BJ154" s="17" t="s">
        <v>78</v>
      </c>
      <c r="BK154" s="212">
        <f aca="true" t="shared" si="9" ref="BK154:BK159">ROUND(I154*H154,2)</f>
        <v>0</v>
      </c>
      <c r="BL154" s="17" t="s">
        <v>168</v>
      </c>
      <c r="BM154" s="211" t="s">
        <v>174</v>
      </c>
    </row>
    <row r="155" spans="1:65" s="2" customFormat="1" ht="21.75" customHeight="1">
      <c r="A155" s="34"/>
      <c r="B155" s="35"/>
      <c r="C155" s="199" t="s">
        <v>175</v>
      </c>
      <c r="D155" s="199" t="s">
        <v>119</v>
      </c>
      <c r="E155" s="200" t="s">
        <v>176</v>
      </c>
      <c r="F155" s="201" t="s">
        <v>177</v>
      </c>
      <c r="G155" s="202" t="s">
        <v>173</v>
      </c>
      <c r="H155" s="203">
        <v>1</v>
      </c>
      <c r="I155" s="204"/>
      <c r="J155" s="205">
        <f t="shared" si="0"/>
        <v>0</v>
      </c>
      <c r="K155" s="206"/>
      <c r="L155" s="39"/>
      <c r="M155" s="207" t="s">
        <v>1</v>
      </c>
      <c r="N155" s="208" t="s">
        <v>38</v>
      </c>
      <c r="O155" s="71"/>
      <c r="P155" s="209">
        <f t="shared" si="1"/>
        <v>0</v>
      </c>
      <c r="Q155" s="209">
        <v>0</v>
      </c>
      <c r="R155" s="209">
        <f t="shared" si="2"/>
        <v>0</v>
      </c>
      <c r="S155" s="209">
        <v>0</v>
      </c>
      <c r="T155" s="210">
        <f t="shared" si="3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11" t="s">
        <v>168</v>
      </c>
      <c r="AT155" s="211" t="s">
        <v>119</v>
      </c>
      <c r="AU155" s="211" t="s">
        <v>80</v>
      </c>
      <c r="AY155" s="17" t="s">
        <v>116</v>
      </c>
      <c r="BE155" s="212">
        <f t="shared" si="4"/>
        <v>0</v>
      </c>
      <c r="BF155" s="212">
        <f t="shared" si="5"/>
        <v>0</v>
      </c>
      <c r="BG155" s="212">
        <f t="shared" si="6"/>
        <v>0</v>
      </c>
      <c r="BH155" s="212">
        <f t="shared" si="7"/>
        <v>0</v>
      </c>
      <c r="BI155" s="212">
        <f t="shared" si="8"/>
        <v>0</v>
      </c>
      <c r="BJ155" s="17" t="s">
        <v>78</v>
      </c>
      <c r="BK155" s="212">
        <f t="shared" si="9"/>
        <v>0</v>
      </c>
      <c r="BL155" s="17" t="s">
        <v>168</v>
      </c>
      <c r="BM155" s="211" t="s">
        <v>178</v>
      </c>
    </row>
    <row r="156" spans="1:65" s="2" customFormat="1" ht="21.75" customHeight="1">
      <c r="A156" s="34"/>
      <c r="B156" s="35"/>
      <c r="C156" s="199" t="s">
        <v>179</v>
      </c>
      <c r="D156" s="199" t="s">
        <v>119</v>
      </c>
      <c r="E156" s="200" t="s">
        <v>180</v>
      </c>
      <c r="F156" s="201" t="s">
        <v>181</v>
      </c>
      <c r="G156" s="202" t="s">
        <v>173</v>
      </c>
      <c r="H156" s="203">
        <v>1</v>
      </c>
      <c r="I156" s="204"/>
      <c r="J156" s="205">
        <f t="shared" si="0"/>
        <v>0</v>
      </c>
      <c r="K156" s="206"/>
      <c r="L156" s="39"/>
      <c r="M156" s="207" t="s">
        <v>1</v>
      </c>
      <c r="N156" s="208" t="s">
        <v>38</v>
      </c>
      <c r="O156" s="71"/>
      <c r="P156" s="209">
        <f t="shared" si="1"/>
        <v>0</v>
      </c>
      <c r="Q156" s="209">
        <v>0</v>
      </c>
      <c r="R156" s="209">
        <f t="shared" si="2"/>
        <v>0</v>
      </c>
      <c r="S156" s="209">
        <v>0</v>
      </c>
      <c r="T156" s="210">
        <f t="shared" si="3"/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11" t="s">
        <v>168</v>
      </c>
      <c r="AT156" s="211" t="s">
        <v>119</v>
      </c>
      <c r="AU156" s="211" t="s">
        <v>80</v>
      </c>
      <c r="AY156" s="17" t="s">
        <v>116</v>
      </c>
      <c r="BE156" s="212">
        <f t="shared" si="4"/>
        <v>0</v>
      </c>
      <c r="BF156" s="212">
        <f t="shared" si="5"/>
        <v>0</v>
      </c>
      <c r="BG156" s="212">
        <f t="shared" si="6"/>
        <v>0</v>
      </c>
      <c r="BH156" s="212">
        <f t="shared" si="7"/>
        <v>0</v>
      </c>
      <c r="BI156" s="212">
        <f t="shared" si="8"/>
        <v>0</v>
      </c>
      <c r="BJ156" s="17" t="s">
        <v>78</v>
      </c>
      <c r="BK156" s="212">
        <f t="shared" si="9"/>
        <v>0</v>
      </c>
      <c r="BL156" s="17" t="s">
        <v>168</v>
      </c>
      <c r="BM156" s="211" t="s">
        <v>182</v>
      </c>
    </row>
    <row r="157" spans="1:65" s="2" customFormat="1" ht="21.75" customHeight="1">
      <c r="A157" s="34"/>
      <c r="B157" s="35"/>
      <c r="C157" s="199" t="s">
        <v>183</v>
      </c>
      <c r="D157" s="199" t="s">
        <v>119</v>
      </c>
      <c r="E157" s="200" t="s">
        <v>184</v>
      </c>
      <c r="F157" s="201" t="s">
        <v>185</v>
      </c>
      <c r="G157" s="202" t="s">
        <v>173</v>
      </c>
      <c r="H157" s="203">
        <v>1</v>
      </c>
      <c r="I157" s="204"/>
      <c r="J157" s="205">
        <f t="shared" si="0"/>
        <v>0</v>
      </c>
      <c r="K157" s="206"/>
      <c r="L157" s="39"/>
      <c r="M157" s="207" t="s">
        <v>1</v>
      </c>
      <c r="N157" s="208" t="s">
        <v>38</v>
      </c>
      <c r="O157" s="71"/>
      <c r="P157" s="209">
        <f t="shared" si="1"/>
        <v>0</v>
      </c>
      <c r="Q157" s="209">
        <v>0</v>
      </c>
      <c r="R157" s="209">
        <f t="shared" si="2"/>
        <v>0</v>
      </c>
      <c r="S157" s="209">
        <v>0</v>
      </c>
      <c r="T157" s="210">
        <f t="shared" si="3"/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11" t="s">
        <v>168</v>
      </c>
      <c r="AT157" s="211" t="s">
        <v>119</v>
      </c>
      <c r="AU157" s="211" t="s">
        <v>80</v>
      </c>
      <c r="AY157" s="17" t="s">
        <v>116</v>
      </c>
      <c r="BE157" s="212">
        <f t="shared" si="4"/>
        <v>0</v>
      </c>
      <c r="BF157" s="212">
        <f t="shared" si="5"/>
        <v>0</v>
      </c>
      <c r="BG157" s="212">
        <f t="shared" si="6"/>
        <v>0</v>
      </c>
      <c r="BH157" s="212">
        <f t="shared" si="7"/>
        <v>0</v>
      </c>
      <c r="BI157" s="212">
        <f t="shared" si="8"/>
        <v>0</v>
      </c>
      <c r="BJ157" s="17" t="s">
        <v>78</v>
      </c>
      <c r="BK157" s="212">
        <f t="shared" si="9"/>
        <v>0</v>
      </c>
      <c r="BL157" s="17" t="s">
        <v>168</v>
      </c>
      <c r="BM157" s="211" t="s">
        <v>186</v>
      </c>
    </row>
    <row r="158" spans="1:65" s="2" customFormat="1" ht="21.75" customHeight="1">
      <c r="A158" s="34"/>
      <c r="B158" s="35"/>
      <c r="C158" s="199" t="s">
        <v>187</v>
      </c>
      <c r="D158" s="199" t="s">
        <v>119</v>
      </c>
      <c r="E158" s="200" t="s">
        <v>188</v>
      </c>
      <c r="F158" s="201" t="s">
        <v>189</v>
      </c>
      <c r="G158" s="202" t="s">
        <v>173</v>
      </c>
      <c r="H158" s="203">
        <v>1</v>
      </c>
      <c r="I158" s="204"/>
      <c r="J158" s="205">
        <f t="shared" si="0"/>
        <v>0</v>
      </c>
      <c r="K158" s="206"/>
      <c r="L158" s="39"/>
      <c r="M158" s="207" t="s">
        <v>1</v>
      </c>
      <c r="N158" s="208" t="s">
        <v>38</v>
      </c>
      <c r="O158" s="71"/>
      <c r="P158" s="209">
        <f t="shared" si="1"/>
        <v>0</v>
      </c>
      <c r="Q158" s="209">
        <v>0</v>
      </c>
      <c r="R158" s="209">
        <f t="shared" si="2"/>
        <v>0</v>
      </c>
      <c r="S158" s="209">
        <v>0</v>
      </c>
      <c r="T158" s="210">
        <f t="shared" si="3"/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11" t="s">
        <v>168</v>
      </c>
      <c r="AT158" s="211" t="s">
        <v>119</v>
      </c>
      <c r="AU158" s="211" t="s">
        <v>80</v>
      </c>
      <c r="AY158" s="17" t="s">
        <v>116</v>
      </c>
      <c r="BE158" s="212">
        <f t="shared" si="4"/>
        <v>0</v>
      </c>
      <c r="BF158" s="212">
        <f t="shared" si="5"/>
        <v>0</v>
      </c>
      <c r="BG158" s="212">
        <f t="shared" si="6"/>
        <v>0</v>
      </c>
      <c r="BH158" s="212">
        <f t="shared" si="7"/>
        <v>0</v>
      </c>
      <c r="BI158" s="212">
        <f t="shared" si="8"/>
        <v>0</v>
      </c>
      <c r="BJ158" s="17" t="s">
        <v>78</v>
      </c>
      <c r="BK158" s="212">
        <f t="shared" si="9"/>
        <v>0</v>
      </c>
      <c r="BL158" s="17" t="s">
        <v>168</v>
      </c>
      <c r="BM158" s="211" t="s">
        <v>190</v>
      </c>
    </row>
    <row r="159" spans="1:65" s="2" customFormat="1" ht="16.5" customHeight="1">
      <c r="A159" s="34"/>
      <c r="B159" s="35"/>
      <c r="C159" s="199" t="s">
        <v>191</v>
      </c>
      <c r="D159" s="199" t="s">
        <v>119</v>
      </c>
      <c r="E159" s="200" t="s">
        <v>192</v>
      </c>
      <c r="F159" s="201" t="s">
        <v>193</v>
      </c>
      <c r="G159" s="202" t="s">
        <v>173</v>
      </c>
      <c r="H159" s="203">
        <v>41</v>
      </c>
      <c r="I159" s="204"/>
      <c r="J159" s="205">
        <f t="shared" si="0"/>
        <v>0</v>
      </c>
      <c r="K159" s="206"/>
      <c r="L159" s="39"/>
      <c r="M159" s="207" t="s">
        <v>1</v>
      </c>
      <c r="N159" s="208" t="s">
        <v>38</v>
      </c>
      <c r="O159" s="71"/>
      <c r="P159" s="209">
        <f t="shared" si="1"/>
        <v>0</v>
      </c>
      <c r="Q159" s="209">
        <v>0</v>
      </c>
      <c r="R159" s="209">
        <f t="shared" si="2"/>
        <v>0</v>
      </c>
      <c r="S159" s="209">
        <v>0</v>
      </c>
      <c r="T159" s="210">
        <f t="shared" si="3"/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11" t="s">
        <v>168</v>
      </c>
      <c r="AT159" s="211" t="s">
        <v>119</v>
      </c>
      <c r="AU159" s="211" t="s">
        <v>80</v>
      </c>
      <c r="AY159" s="17" t="s">
        <v>116</v>
      </c>
      <c r="BE159" s="212">
        <f t="shared" si="4"/>
        <v>0</v>
      </c>
      <c r="BF159" s="212">
        <f t="shared" si="5"/>
        <v>0</v>
      </c>
      <c r="BG159" s="212">
        <f t="shared" si="6"/>
        <v>0</v>
      </c>
      <c r="BH159" s="212">
        <f t="shared" si="7"/>
        <v>0</v>
      </c>
      <c r="BI159" s="212">
        <f t="shared" si="8"/>
        <v>0</v>
      </c>
      <c r="BJ159" s="17" t="s">
        <v>78</v>
      </c>
      <c r="BK159" s="212">
        <f t="shared" si="9"/>
        <v>0</v>
      </c>
      <c r="BL159" s="17" t="s">
        <v>168</v>
      </c>
      <c r="BM159" s="211" t="s">
        <v>194</v>
      </c>
    </row>
    <row r="160" spans="2:51" s="13" customFormat="1" ht="11.25">
      <c r="B160" s="213"/>
      <c r="C160" s="214"/>
      <c r="D160" s="215" t="s">
        <v>125</v>
      </c>
      <c r="E160" s="216" t="s">
        <v>1</v>
      </c>
      <c r="F160" s="217" t="s">
        <v>195</v>
      </c>
      <c r="G160" s="214"/>
      <c r="H160" s="218">
        <v>41</v>
      </c>
      <c r="I160" s="219"/>
      <c r="J160" s="214"/>
      <c r="K160" s="214"/>
      <c r="L160" s="220"/>
      <c r="M160" s="221"/>
      <c r="N160" s="222"/>
      <c r="O160" s="222"/>
      <c r="P160" s="222"/>
      <c r="Q160" s="222"/>
      <c r="R160" s="222"/>
      <c r="S160" s="222"/>
      <c r="T160" s="223"/>
      <c r="AT160" s="224" t="s">
        <v>125</v>
      </c>
      <c r="AU160" s="224" t="s">
        <v>80</v>
      </c>
      <c r="AV160" s="13" t="s">
        <v>80</v>
      </c>
      <c r="AW160" s="13" t="s">
        <v>30</v>
      </c>
      <c r="AX160" s="13" t="s">
        <v>73</v>
      </c>
      <c r="AY160" s="224" t="s">
        <v>116</v>
      </c>
    </row>
    <row r="161" spans="2:51" s="14" customFormat="1" ht="11.25">
      <c r="B161" s="225"/>
      <c r="C161" s="226"/>
      <c r="D161" s="215" t="s">
        <v>125</v>
      </c>
      <c r="E161" s="227" t="s">
        <v>1</v>
      </c>
      <c r="F161" s="228" t="s">
        <v>130</v>
      </c>
      <c r="G161" s="226"/>
      <c r="H161" s="229">
        <v>41</v>
      </c>
      <c r="I161" s="230"/>
      <c r="J161" s="226"/>
      <c r="K161" s="226"/>
      <c r="L161" s="231"/>
      <c r="M161" s="232"/>
      <c r="N161" s="233"/>
      <c r="O161" s="233"/>
      <c r="P161" s="233"/>
      <c r="Q161" s="233"/>
      <c r="R161" s="233"/>
      <c r="S161" s="233"/>
      <c r="T161" s="234"/>
      <c r="AT161" s="235" t="s">
        <v>125</v>
      </c>
      <c r="AU161" s="235" t="s">
        <v>80</v>
      </c>
      <c r="AV161" s="14" t="s">
        <v>123</v>
      </c>
      <c r="AW161" s="14" t="s">
        <v>30</v>
      </c>
      <c r="AX161" s="14" t="s">
        <v>78</v>
      </c>
      <c r="AY161" s="235" t="s">
        <v>116</v>
      </c>
    </row>
    <row r="162" spans="1:65" s="2" customFormat="1" ht="21.75" customHeight="1">
      <c r="A162" s="34"/>
      <c r="B162" s="35"/>
      <c r="C162" s="199" t="s">
        <v>8</v>
      </c>
      <c r="D162" s="199" t="s">
        <v>119</v>
      </c>
      <c r="E162" s="200" t="s">
        <v>196</v>
      </c>
      <c r="F162" s="201" t="s">
        <v>197</v>
      </c>
      <c r="G162" s="202" t="s">
        <v>173</v>
      </c>
      <c r="H162" s="203">
        <v>41</v>
      </c>
      <c r="I162" s="204"/>
      <c r="J162" s="205">
        <f>ROUND(I162*H162,2)</f>
        <v>0</v>
      </c>
      <c r="K162" s="206"/>
      <c r="L162" s="39"/>
      <c r="M162" s="207" t="s">
        <v>1</v>
      </c>
      <c r="N162" s="208" t="s">
        <v>38</v>
      </c>
      <c r="O162" s="71"/>
      <c r="P162" s="209">
        <f>O162*H162</f>
        <v>0</v>
      </c>
      <c r="Q162" s="209">
        <v>0</v>
      </c>
      <c r="R162" s="209">
        <f>Q162*H162</f>
        <v>0</v>
      </c>
      <c r="S162" s="209">
        <v>0</v>
      </c>
      <c r="T162" s="210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11" t="s">
        <v>168</v>
      </c>
      <c r="AT162" s="211" t="s">
        <v>119</v>
      </c>
      <c r="AU162" s="211" t="s">
        <v>80</v>
      </c>
      <c r="AY162" s="17" t="s">
        <v>116</v>
      </c>
      <c r="BE162" s="212">
        <f>IF(N162="základní",J162,0)</f>
        <v>0</v>
      </c>
      <c r="BF162" s="212">
        <f>IF(N162="snížená",J162,0)</f>
        <v>0</v>
      </c>
      <c r="BG162" s="212">
        <f>IF(N162="zákl. přenesená",J162,0)</f>
        <v>0</v>
      </c>
      <c r="BH162" s="212">
        <f>IF(N162="sníž. přenesená",J162,0)</f>
        <v>0</v>
      </c>
      <c r="BI162" s="212">
        <f>IF(N162="nulová",J162,0)</f>
        <v>0</v>
      </c>
      <c r="BJ162" s="17" t="s">
        <v>78</v>
      </c>
      <c r="BK162" s="212">
        <f>ROUND(I162*H162,2)</f>
        <v>0</v>
      </c>
      <c r="BL162" s="17" t="s">
        <v>168</v>
      </c>
      <c r="BM162" s="211" t="s">
        <v>198</v>
      </c>
    </row>
    <row r="163" spans="2:51" s="13" customFormat="1" ht="11.25">
      <c r="B163" s="213"/>
      <c r="C163" s="214"/>
      <c r="D163" s="215" t="s">
        <v>125</v>
      </c>
      <c r="E163" s="216" t="s">
        <v>1</v>
      </c>
      <c r="F163" s="217" t="s">
        <v>195</v>
      </c>
      <c r="G163" s="214"/>
      <c r="H163" s="218">
        <v>41</v>
      </c>
      <c r="I163" s="219"/>
      <c r="J163" s="214"/>
      <c r="K163" s="214"/>
      <c r="L163" s="220"/>
      <c r="M163" s="221"/>
      <c r="N163" s="222"/>
      <c r="O163" s="222"/>
      <c r="P163" s="222"/>
      <c r="Q163" s="222"/>
      <c r="R163" s="222"/>
      <c r="S163" s="222"/>
      <c r="T163" s="223"/>
      <c r="AT163" s="224" t="s">
        <v>125</v>
      </c>
      <c r="AU163" s="224" t="s">
        <v>80</v>
      </c>
      <c r="AV163" s="13" t="s">
        <v>80</v>
      </c>
      <c r="AW163" s="13" t="s">
        <v>30</v>
      </c>
      <c r="AX163" s="13" t="s">
        <v>73</v>
      </c>
      <c r="AY163" s="224" t="s">
        <v>116</v>
      </c>
    </row>
    <row r="164" spans="2:51" s="14" customFormat="1" ht="11.25">
      <c r="B164" s="225"/>
      <c r="C164" s="226"/>
      <c r="D164" s="215" t="s">
        <v>125</v>
      </c>
      <c r="E164" s="227" t="s">
        <v>1</v>
      </c>
      <c r="F164" s="228" t="s">
        <v>130</v>
      </c>
      <c r="G164" s="226"/>
      <c r="H164" s="229">
        <v>41</v>
      </c>
      <c r="I164" s="230"/>
      <c r="J164" s="226"/>
      <c r="K164" s="226"/>
      <c r="L164" s="231"/>
      <c r="M164" s="232"/>
      <c r="N164" s="233"/>
      <c r="O164" s="233"/>
      <c r="P164" s="233"/>
      <c r="Q164" s="233"/>
      <c r="R164" s="233"/>
      <c r="S164" s="233"/>
      <c r="T164" s="234"/>
      <c r="AT164" s="235" t="s">
        <v>125</v>
      </c>
      <c r="AU164" s="235" t="s">
        <v>80</v>
      </c>
      <c r="AV164" s="14" t="s">
        <v>123</v>
      </c>
      <c r="AW164" s="14" t="s">
        <v>30</v>
      </c>
      <c r="AX164" s="14" t="s">
        <v>78</v>
      </c>
      <c r="AY164" s="235" t="s">
        <v>116</v>
      </c>
    </row>
    <row r="165" spans="1:65" s="2" customFormat="1" ht="21.75" customHeight="1">
      <c r="A165" s="34"/>
      <c r="B165" s="35"/>
      <c r="C165" s="199" t="s">
        <v>168</v>
      </c>
      <c r="D165" s="199" t="s">
        <v>119</v>
      </c>
      <c r="E165" s="200" t="s">
        <v>199</v>
      </c>
      <c r="F165" s="201" t="s">
        <v>200</v>
      </c>
      <c r="G165" s="202" t="s">
        <v>173</v>
      </c>
      <c r="H165" s="203">
        <v>15</v>
      </c>
      <c r="I165" s="204"/>
      <c r="J165" s="205">
        <f aca="true" t="shared" si="10" ref="J165:J174">ROUND(I165*H165,2)</f>
        <v>0</v>
      </c>
      <c r="K165" s="206"/>
      <c r="L165" s="39"/>
      <c r="M165" s="207" t="s">
        <v>1</v>
      </c>
      <c r="N165" s="208" t="s">
        <v>38</v>
      </c>
      <c r="O165" s="71"/>
      <c r="P165" s="209">
        <f aca="true" t="shared" si="11" ref="P165:P174">O165*H165</f>
        <v>0</v>
      </c>
      <c r="Q165" s="209">
        <v>0</v>
      </c>
      <c r="R165" s="209">
        <f aca="true" t="shared" si="12" ref="R165:R174">Q165*H165</f>
        <v>0</v>
      </c>
      <c r="S165" s="209">
        <v>0</v>
      </c>
      <c r="T165" s="210">
        <f aca="true" t="shared" si="13" ref="T165:T174"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11" t="s">
        <v>168</v>
      </c>
      <c r="AT165" s="211" t="s">
        <v>119</v>
      </c>
      <c r="AU165" s="211" t="s">
        <v>80</v>
      </c>
      <c r="AY165" s="17" t="s">
        <v>116</v>
      </c>
      <c r="BE165" s="212">
        <f aca="true" t="shared" si="14" ref="BE165:BE174">IF(N165="základní",J165,0)</f>
        <v>0</v>
      </c>
      <c r="BF165" s="212">
        <f aca="true" t="shared" si="15" ref="BF165:BF174">IF(N165="snížená",J165,0)</f>
        <v>0</v>
      </c>
      <c r="BG165" s="212">
        <f aca="true" t="shared" si="16" ref="BG165:BG174">IF(N165="zákl. přenesená",J165,0)</f>
        <v>0</v>
      </c>
      <c r="BH165" s="212">
        <f aca="true" t="shared" si="17" ref="BH165:BH174">IF(N165="sníž. přenesená",J165,0)</f>
        <v>0</v>
      </c>
      <c r="BI165" s="212">
        <f aca="true" t="shared" si="18" ref="BI165:BI174">IF(N165="nulová",J165,0)</f>
        <v>0</v>
      </c>
      <c r="BJ165" s="17" t="s">
        <v>78</v>
      </c>
      <c r="BK165" s="212">
        <f aca="true" t="shared" si="19" ref="BK165:BK174">ROUND(I165*H165,2)</f>
        <v>0</v>
      </c>
      <c r="BL165" s="17" t="s">
        <v>168</v>
      </c>
      <c r="BM165" s="211" t="s">
        <v>201</v>
      </c>
    </row>
    <row r="166" spans="1:65" s="2" customFormat="1" ht="16.5" customHeight="1">
      <c r="A166" s="34"/>
      <c r="B166" s="35"/>
      <c r="C166" s="199" t="s">
        <v>202</v>
      </c>
      <c r="D166" s="199" t="s">
        <v>119</v>
      </c>
      <c r="E166" s="200" t="s">
        <v>203</v>
      </c>
      <c r="F166" s="201" t="s">
        <v>204</v>
      </c>
      <c r="G166" s="202" t="s">
        <v>173</v>
      </c>
      <c r="H166" s="203">
        <v>28</v>
      </c>
      <c r="I166" s="204"/>
      <c r="J166" s="205">
        <f t="shared" si="10"/>
        <v>0</v>
      </c>
      <c r="K166" s="206"/>
      <c r="L166" s="39"/>
      <c r="M166" s="207" t="s">
        <v>1</v>
      </c>
      <c r="N166" s="208" t="s">
        <v>38</v>
      </c>
      <c r="O166" s="71"/>
      <c r="P166" s="209">
        <f t="shared" si="11"/>
        <v>0</v>
      </c>
      <c r="Q166" s="209">
        <v>0</v>
      </c>
      <c r="R166" s="209">
        <f t="shared" si="12"/>
        <v>0</v>
      </c>
      <c r="S166" s="209">
        <v>0</v>
      </c>
      <c r="T166" s="210">
        <f t="shared" si="13"/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11" t="s">
        <v>168</v>
      </c>
      <c r="AT166" s="211" t="s">
        <v>119</v>
      </c>
      <c r="AU166" s="211" t="s">
        <v>80</v>
      </c>
      <c r="AY166" s="17" t="s">
        <v>116</v>
      </c>
      <c r="BE166" s="212">
        <f t="shared" si="14"/>
        <v>0</v>
      </c>
      <c r="BF166" s="212">
        <f t="shared" si="15"/>
        <v>0</v>
      </c>
      <c r="BG166" s="212">
        <f t="shared" si="16"/>
        <v>0</v>
      </c>
      <c r="BH166" s="212">
        <f t="shared" si="17"/>
        <v>0</v>
      </c>
      <c r="BI166" s="212">
        <f t="shared" si="18"/>
        <v>0</v>
      </c>
      <c r="BJ166" s="17" t="s">
        <v>78</v>
      </c>
      <c r="BK166" s="212">
        <f t="shared" si="19"/>
        <v>0</v>
      </c>
      <c r="BL166" s="17" t="s">
        <v>168</v>
      </c>
      <c r="BM166" s="211" t="s">
        <v>205</v>
      </c>
    </row>
    <row r="167" spans="1:65" s="2" customFormat="1" ht="16.5" customHeight="1">
      <c r="A167" s="34"/>
      <c r="B167" s="35"/>
      <c r="C167" s="199" t="s">
        <v>206</v>
      </c>
      <c r="D167" s="199" t="s">
        <v>119</v>
      </c>
      <c r="E167" s="200" t="s">
        <v>207</v>
      </c>
      <c r="F167" s="201" t="s">
        <v>208</v>
      </c>
      <c r="G167" s="202" t="s">
        <v>173</v>
      </c>
      <c r="H167" s="203">
        <v>148</v>
      </c>
      <c r="I167" s="204"/>
      <c r="J167" s="205">
        <f t="shared" si="10"/>
        <v>0</v>
      </c>
      <c r="K167" s="206"/>
      <c r="L167" s="39"/>
      <c r="M167" s="207" t="s">
        <v>1</v>
      </c>
      <c r="N167" s="208" t="s">
        <v>38</v>
      </c>
      <c r="O167" s="71"/>
      <c r="P167" s="209">
        <f t="shared" si="11"/>
        <v>0</v>
      </c>
      <c r="Q167" s="209">
        <v>0</v>
      </c>
      <c r="R167" s="209">
        <f t="shared" si="12"/>
        <v>0</v>
      </c>
      <c r="S167" s="209">
        <v>0</v>
      </c>
      <c r="T167" s="210">
        <f t="shared" si="13"/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11" t="s">
        <v>168</v>
      </c>
      <c r="AT167" s="211" t="s">
        <v>119</v>
      </c>
      <c r="AU167" s="211" t="s">
        <v>80</v>
      </c>
      <c r="AY167" s="17" t="s">
        <v>116</v>
      </c>
      <c r="BE167" s="212">
        <f t="shared" si="14"/>
        <v>0</v>
      </c>
      <c r="BF167" s="212">
        <f t="shared" si="15"/>
        <v>0</v>
      </c>
      <c r="BG167" s="212">
        <f t="shared" si="16"/>
        <v>0</v>
      </c>
      <c r="BH167" s="212">
        <f t="shared" si="17"/>
        <v>0</v>
      </c>
      <c r="BI167" s="212">
        <f t="shared" si="18"/>
        <v>0</v>
      </c>
      <c r="BJ167" s="17" t="s">
        <v>78</v>
      </c>
      <c r="BK167" s="212">
        <f t="shared" si="19"/>
        <v>0</v>
      </c>
      <c r="BL167" s="17" t="s">
        <v>168</v>
      </c>
      <c r="BM167" s="211" t="s">
        <v>209</v>
      </c>
    </row>
    <row r="168" spans="1:65" s="2" customFormat="1" ht="21.75" customHeight="1">
      <c r="A168" s="34"/>
      <c r="B168" s="35"/>
      <c r="C168" s="199" t="s">
        <v>210</v>
      </c>
      <c r="D168" s="199" t="s">
        <v>119</v>
      </c>
      <c r="E168" s="200" t="s">
        <v>211</v>
      </c>
      <c r="F168" s="201" t="s">
        <v>212</v>
      </c>
      <c r="G168" s="202" t="s">
        <v>122</v>
      </c>
      <c r="H168" s="203">
        <v>26</v>
      </c>
      <c r="I168" s="204"/>
      <c r="J168" s="205">
        <f t="shared" si="10"/>
        <v>0</v>
      </c>
      <c r="K168" s="206"/>
      <c r="L168" s="39"/>
      <c r="M168" s="207" t="s">
        <v>1</v>
      </c>
      <c r="N168" s="208" t="s">
        <v>38</v>
      </c>
      <c r="O168" s="71"/>
      <c r="P168" s="209">
        <f t="shared" si="11"/>
        <v>0</v>
      </c>
      <c r="Q168" s="209">
        <v>0</v>
      </c>
      <c r="R168" s="209">
        <f t="shared" si="12"/>
        <v>0</v>
      </c>
      <c r="S168" s="209">
        <v>0</v>
      </c>
      <c r="T168" s="210">
        <f t="shared" si="13"/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11" t="s">
        <v>168</v>
      </c>
      <c r="AT168" s="211" t="s">
        <v>119</v>
      </c>
      <c r="AU168" s="211" t="s">
        <v>80</v>
      </c>
      <c r="AY168" s="17" t="s">
        <v>116</v>
      </c>
      <c r="BE168" s="212">
        <f t="shared" si="14"/>
        <v>0</v>
      </c>
      <c r="BF168" s="212">
        <f t="shared" si="15"/>
        <v>0</v>
      </c>
      <c r="BG168" s="212">
        <f t="shared" si="16"/>
        <v>0</v>
      </c>
      <c r="BH168" s="212">
        <f t="shared" si="17"/>
        <v>0</v>
      </c>
      <c r="BI168" s="212">
        <f t="shared" si="18"/>
        <v>0</v>
      </c>
      <c r="BJ168" s="17" t="s">
        <v>78</v>
      </c>
      <c r="BK168" s="212">
        <f t="shared" si="19"/>
        <v>0</v>
      </c>
      <c r="BL168" s="17" t="s">
        <v>168</v>
      </c>
      <c r="BM168" s="211" t="s">
        <v>213</v>
      </c>
    </row>
    <row r="169" spans="1:65" s="2" customFormat="1" ht="16.5" customHeight="1">
      <c r="A169" s="34"/>
      <c r="B169" s="35"/>
      <c r="C169" s="199" t="s">
        <v>214</v>
      </c>
      <c r="D169" s="199" t="s">
        <v>119</v>
      </c>
      <c r="E169" s="200" t="s">
        <v>215</v>
      </c>
      <c r="F169" s="201" t="s">
        <v>216</v>
      </c>
      <c r="G169" s="202" t="s">
        <v>122</v>
      </c>
      <c r="H169" s="203">
        <v>12</v>
      </c>
      <c r="I169" s="204"/>
      <c r="J169" s="205">
        <f t="shared" si="10"/>
        <v>0</v>
      </c>
      <c r="K169" s="206"/>
      <c r="L169" s="39"/>
      <c r="M169" s="207" t="s">
        <v>1</v>
      </c>
      <c r="N169" s="208" t="s">
        <v>38</v>
      </c>
      <c r="O169" s="71"/>
      <c r="P169" s="209">
        <f t="shared" si="11"/>
        <v>0</v>
      </c>
      <c r="Q169" s="209">
        <v>0</v>
      </c>
      <c r="R169" s="209">
        <f t="shared" si="12"/>
        <v>0</v>
      </c>
      <c r="S169" s="209">
        <v>0</v>
      </c>
      <c r="T169" s="210">
        <f t="shared" si="13"/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11" t="s">
        <v>168</v>
      </c>
      <c r="AT169" s="211" t="s">
        <v>119</v>
      </c>
      <c r="AU169" s="211" t="s">
        <v>80</v>
      </c>
      <c r="AY169" s="17" t="s">
        <v>116</v>
      </c>
      <c r="BE169" s="212">
        <f t="shared" si="14"/>
        <v>0</v>
      </c>
      <c r="BF169" s="212">
        <f t="shared" si="15"/>
        <v>0</v>
      </c>
      <c r="BG169" s="212">
        <f t="shared" si="16"/>
        <v>0</v>
      </c>
      <c r="BH169" s="212">
        <f t="shared" si="17"/>
        <v>0</v>
      </c>
      <c r="BI169" s="212">
        <f t="shared" si="18"/>
        <v>0</v>
      </c>
      <c r="BJ169" s="17" t="s">
        <v>78</v>
      </c>
      <c r="BK169" s="212">
        <f t="shared" si="19"/>
        <v>0</v>
      </c>
      <c r="BL169" s="17" t="s">
        <v>168</v>
      </c>
      <c r="BM169" s="211" t="s">
        <v>217</v>
      </c>
    </row>
    <row r="170" spans="1:65" s="2" customFormat="1" ht="21.75" customHeight="1">
      <c r="A170" s="34"/>
      <c r="B170" s="35"/>
      <c r="C170" s="199" t="s">
        <v>7</v>
      </c>
      <c r="D170" s="199" t="s">
        <v>119</v>
      </c>
      <c r="E170" s="200" t="s">
        <v>218</v>
      </c>
      <c r="F170" s="201" t="s">
        <v>219</v>
      </c>
      <c r="G170" s="202" t="s">
        <v>173</v>
      </c>
      <c r="H170" s="203">
        <v>1</v>
      </c>
      <c r="I170" s="204"/>
      <c r="J170" s="205">
        <f t="shared" si="10"/>
        <v>0</v>
      </c>
      <c r="K170" s="206"/>
      <c r="L170" s="39"/>
      <c r="M170" s="207" t="s">
        <v>1</v>
      </c>
      <c r="N170" s="208" t="s">
        <v>38</v>
      </c>
      <c r="O170" s="71"/>
      <c r="P170" s="209">
        <f t="shared" si="11"/>
        <v>0</v>
      </c>
      <c r="Q170" s="209">
        <v>0</v>
      </c>
      <c r="R170" s="209">
        <f t="shared" si="12"/>
        <v>0</v>
      </c>
      <c r="S170" s="209">
        <v>0</v>
      </c>
      <c r="T170" s="210">
        <f t="shared" si="13"/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11" t="s">
        <v>168</v>
      </c>
      <c r="AT170" s="211" t="s">
        <v>119</v>
      </c>
      <c r="AU170" s="211" t="s">
        <v>80</v>
      </c>
      <c r="AY170" s="17" t="s">
        <v>116</v>
      </c>
      <c r="BE170" s="212">
        <f t="shared" si="14"/>
        <v>0</v>
      </c>
      <c r="BF170" s="212">
        <f t="shared" si="15"/>
        <v>0</v>
      </c>
      <c r="BG170" s="212">
        <f t="shared" si="16"/>
        <v>0</v>
      </c>
      <c r="BH170" s="212">
        <f t="shared" si="17"/>
        <v>0</v>
      </c>
      <c r="BI170" s="212">
        <f t="shared" si="18"/>
        <v>0</v>
      </c>
      <c r="BJ170" s="17" t="s">
        <v>78</v>
      </c>
      <c r="BK170" s="212">
        <f t="shared" si="19"/>
        <v>0</v>
      </c>
      <c r="BL170" s="17" t="s">
        <v>168</v>
      </c>
      <c r="BM170" s="211" t="s">
        <v>220</v>
      </c>
    </row>
    <row r="171" spans="1:65" s="2" customFormat="1" ht="21.75" customHeight="1">
      <c r="A171" s="34"/>
      <c r="B171" s="35"/>
      <c r="C171" s="199" t="s">
        <v>221</v>
      </c>
      <c r="D171" s="199" t="s">
        <v>119</v>
      </c>
      <c r="E171" s="200" t="s">
        <v>222</v>
      </c>
      <c r="F171" s="201" t="s">
        <v>223</v>
      </c>
      <c r="G171" s="202" t="s">
        <v>173</v>
      </c>
      <c r="H171" s="203">
        <v>1</v>
      </c>
      <c r="I171" s="204"/>
      <c r="J171" s="205">
        <f t="shared" si="10"/>
        <v>0</v>
      </c>
      <c r="K171" s="206"/>
      <c r="L171" s="39"/>
      <c r="M171" s="207" t="s">
        <v>1</v>
      </c>
      <c r="N171" s="208" t="s">
        <v>38</v>
      </c>
      <c r="O171" s="71"/>
      <c r="P171" s="209">
        <f t="shared" si="11"/>
        <v>0</v>
      </c>
      <c r="Q171" s="209">
        <v>0</v>
      </c>
      <c r="R171" s="209">
        <f t="shared" si="12"/>
        <v>0</v>
      </c>
      <c r="S171" s="209">
        <v>0</v>
      </c>
      <c r="T171" s="210">
        <f t="shared" si="13"/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11" t="s">
        <v>168</v>
      </c>
      <c r="AT171" s="211" t="s">
        <v>119</v>
      </c>
      <c r="AU171" s="211" t="s">
        <v>80</v>
      </c>
      <c r="AY171" s="17" t="s">
        <v>116</v>
      </c>
      <c r="BE171" s="212">
        <f t="shared" si="14"/>
        <v>0</v>
      </c>
      <c r="BF171" s="212">
        <f t="shared" si="15"/>
        <v>0</v>
      </c>
      <c r="BG171" s="212">
        <f t="shared" si="16"/>
        <v>0</v>
      </c>
      <c r="BH171" s="212">
        <f t="shared" si="17"/>
        <v>0</v>
      </c>
      <c r="BI171" s="212">
        <f t="shared" si="18"/>
        <v>0</v>
      </c>
      <c r="BJ171" s="17" t="s">
        <v>78</v>
      </c>
      <c r="BK171" s="212">
        <f t="shared" si="19"/>
        <v>0</v>
      </c>
      <c r="BL171" s="17" t="s">
        <v>168</v>
      </c>
      <c r="BM171" s="211" t="s">
        <v>224</v>
      </c>
    </row>
    <row r="172" spans="1:65" s="2" customFormat="1" ht="21.75" customHeight="1">
      <c r="A172" s="34"/>
      <c r="B172" s="35"/>
      <c r="C172" s="199" t="s">
        <v>225</v>
      </c>
      <c r="D172" s="199" t="s">
        <v>119</v>
      </c>
      <c r="E172" s="200" t="s">
        <v>226</v>
      </c>
      <c r="F172" s="201" t="s">
        <v>227</v>
      </c>
      <c r="G172" s="202" t="s">
        <v>173</v>
      </c>
      <c r="H172" s="203">
        <v>1</v>
      </c>
      <c r="I172" s="204"/>
      <c r="J172" s="205">
        <f t="shared" si="10"/>
        <v>0</v>
      </c>
      <c r="K172" s="206"/>
      <c r="L172" s="39"/>
      <c r="M172" s="207" t="s">
        <v>1</v>
      </c>
      <c r="N172" s="208" t="s">
        <v>38</v>
      </c>
      <c r="O172" s="71"/>
      <c r="P172" s="209">
        <f t="shared" si="11"/>
        <v>0</v>
      </c>
      <c r="Q172" s="209">
        <v>0</v>
      </c>
      <c r="R172" s="209">
        <f t="shared" si="12"/>
        <v>0</v>
      </c>
      <c r="S172" s="209">
        <v>0</v>
      </c>
      <c r="T172" s="210">
        <f t="shared" si="13"/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11" t="s">
        <v>168</v>
      </c>
      <c r="AT172" s="211" t="s">
        <v>119</v>
      </c>
      <c r="AU172" s="211" t="s">
        <v>80</v>
      </c>
      <c r="AY172" s="17" t="s">
        <v>116</v>
      </c>
      <c r="BE172" s="212">
        <f t="shared" si="14"/>
        <v>0</v>
      </c>
      <c r="BF172" s="212">
        <f t="shared" si="15"/>
        <v>0</v>
      </c>
      <c r="BG172" s="212">
        <f t="shared" si="16"/>
        <v>0</v>
      </c>
      <c r="BH172" s="212">
        <f t="shared" si="17"/>
        <v>0</v>
      </c>
      <c r="BI172" s="212">
        <f t="shared" si="18"/>
        <v>0</v>
      </c>
      <c r="BJ172" s="17" t="s">
        <v>78</v>
      </c>
      <c r="BK172" s="212">
        <f t="shared" si="19"/>
        <v>0</v>
      </c>
      <c r="BL172" s="17" t="s">
        <v>168</v>
      </c>
      <c r="BM172" s="211" t="s">
        <v>228</v>
      </c>
    </row>
    <row r="173" spans="1:65" s="2" customFormat="1" ht="21.75" customHeight="1">
      <c r="A173" s="34"/>
      <c r="B173" s="35"/>
      <c r="C173" s="199" t="s">
        <v>229</v>
      </c>
      <c r="D173" s="199" t="s">
        <v>119</v>
      </c>
      <c r="E173" s="200" t="s">
        <v>230</v>
      </c>
      <c r="F173" s="201" t="s">
        <v>231</v>
      </c>
      <c r="G173" s="202" t="s">
        <v>173</v>
      </c>
      <c r="H173" s="203">
        <v>1</v>
      </c>
      <c r="I173" s="204"/>
      <c r="J173" s="205">
        <f t="shared" si="10"/>
        <v>0</v>
      </c>
      <c r="K173" s="206"/>
      <c r="L173" s="39"/>
      <c r="M173" s="207" t="s">
        <v>1</v>
      </c>
      <c r="N173" s="208" t="s">
        <v>38</v>
      </c>
      <c r="O173" s="71"/>
      <c r="P173" s="209">
        <f t="shared" si="11"/>
        <v>0</v>
      </c>
      <c r="Q173" s="209">
        <v>0</v>
      </c>
      <c r="R173" s="209">
        <f t="shared" si="12"/>
        <v>0</v>
      </c>
      <c r="S173" s="209">
        <v>0</v>
      </c>
      <c r="T173" s="210">
        <f t="shared" si="13"/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11" t="s">
        <v>168</v>
      </c>
      <c r="AT173" s="211" t="s">
        <v>119</v>
      </c>
      <c r="AU173" s="211" t="s">
        <v>80</v>
      </c>
      <c r="AY173" s="17" t="s">
        <v>116</v>
      </c>
      <c r="BE173" s="212">
        <f t="shared" si="14"/>
        <v>0</v>
      </c>
      <c r="BF173" s="212">
        <f t="shared" si="15"/>
        <v>0</v>
      </c>
      <c r="BG173" s="212">
        <f t="shared" si="16"/>
        <v>0</v>
      </c>
      <c r="BH173" s="212">
        <f t="shared" si="17"/>
        <v>0</v>
      </c>
      <c r="BI173" s="212">
        <f t="shared" si="18"/>
        <v>0</v>
      </c>
      <c r="BJ173" s="17" t="s">
        <v>78</v>
      </c>
      <c r="BK173" s="212">
        <f t="shared" si="19"/>
        <v>0</v>
      </c>
      <c r="BL173" s="17" t="s">
        <v>168</v>
      </c>
      <c r="BM173" s="211" t="s">
        <v>232</v>
      </c>
    </row>
    <row r="174" spans="1:65" s="2" customFormat="1" ht="16.5" customHeight="1">
      <c r="A174" s="34"/>
      <c r="B174" s="35"/>
      <c r="C174" s="199" t="s">
        <v>233</v>
      </c>
      <c r="D174" s="199" t="s">
        <v>119</v>
      </c>
      <c r="E174" s="200" t="s">
        <v>234</v>
      </c>
      <c r="F174" s="201" t="s">
        <v>235</v>
      </c>
      <c r="G174" s="202" t="s">
        <v>173</v>
      </c>
      <c r="H174" s="203">
        <v>10</v>
      </c>
      <c r="I174" s="204"/>
      <c r="J174" s="205">
        <f t="shared" si="10"/>
        <v>0</v>
      </c>
      <c r="K174" s="206"/>
      <c r="L174" s="39"/>
      <c r="M174" s="207" t="s">
        <v>1</v>
      </c>
      <c r="N174" s="208" t="s">
        <v>38</v>
      </c>
      <c r="O174" s="71"/>
      <c r="P174" s="209">
        <f t="shared" si="11"/>
        <v>0</v>
      </c>
      <c r="Q174" s="209">
        <v>0</v>
      </c>
      <c r="R174" s="209">
        <f t="shared" si="12"/>
        <v>0</v>
      </c>
      <c r="S174" s="209">
        <v>0</v>
      </c>
      <c r="T174" s="210">
        <f t="shared" si="13"/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11" t="s">
        <v>168</v>
      </c>
      <c r="AT174" s="211" t="s">
        <v>119</v>
      </c>
      <c r="AU174" s="211" t="s">
        <v>80</v>
      </c>
      <c r="AY174" s="17" t="s">
        <v>116</v>
      </c>
      <c r="BE174" s="212">
        <f t="shared" si="14"/>
        <v>0</v>
      </c>
      <c r="BF174" s="212">
        <f t="shared" si="15"/>
        <v>0</v>
      </c>
      <c r="BG174" s="212">
        <f t="shared" si="16"/>
        <v>0</v>
      </c>
      <c r="BH174" s="212">
        <f t="shared" si="17"/>
        <v>0</v>
      </c>
      <c r="BI174" s="212">
        <f t="shared" si="18"/>
        <v>0</v>
      </c>
      <c r="BJ174" s="17" t="s">
        <v>78</v>
      </c>
      <c r="BK174" s="212">
        <f t="shared" si="19"/>
        <v>0</v>
      </c>
      <c r="BL174" s="17" t="s">
        <v>168</v>
      </c>
      <c r="BM174" s="211" t="s">
        <v>236</v>
      </c>
    </row>
    <row r="175" spans="2:51" s="13" customFormat="1" ht="11.25">
      <c r="B175" s="213"/>
      <c r="C175" s="214"/>
      <c r="D175" s="215" t="s">
        <v>125</v>
      </c>
      <c r="E175" s="216" t="s">
        <v>1</v>
      </c>
      <c r="F175" s="217" t="s">
        <v>175</v>
      </c>
      <c r="G175" s="214"/>
      <c r="H175" s="218">
        <v>10</v>
      </c>
      <c r="I175" s="219"/>
      <c r="J175" s="214"/>
      <c r="K175" s="214"/>
      <c r="L175" s="220"/>
      <c r="M175" s="221"/>
      <c r="N175" s="222"/>
      <c r="O175" s="222"/>
      <c r="P175" s="222"/>
      <c r="Q175" s="222"/>
      <c r="R175" s="222"/>
      <c r="S175" s="222"/>
      <c r="T175" s="223"/>
      <c r="AT175" s="224" t="s">
        <v>125</v>
      </c>
      <c r="AU175" s="224" t="s">
        <v>80</v>
      </c>
      <c r="AV175" s="13" t="s">
        <v>80</v>
      </c>
      <c r="AW175" s="13" t="s">
        <v>30</v>
      </c>
      <c r="AX175" s="13" t="s">
        <v>73</v>
      </c>
      <c r="AY175" s="224" t="s">
        <v>116</v>
      </c>
    </row>
    <row r="176" spans="2:51" s="14" customFormat="1" ht="11.25">
      <c r="B176" s="225"/>
      <c r="C176" s="226"/>
      <c r="D176" s="215" t="s">
        <v>125</v>
      </c>
      <c r="E176" s="227" t="s">
        <v>1</v>
      </c>
      <c r="F176" s="228" t="s">
        <v>130</v>
      </c>
      <c r="G176" s="226"/>
      <c r="H176" s="229">
        <v>10</v>
      </c>
      <c r="I176" s="230"/>
      <c r="J176" s="226"/>
      <c r="K176" s="226"/>
      <c r="L176" s="231"/>
      <c r="M176" s="232"/>
      <c r="N176" s="233"/>
      <c r="O176" s="233"/>
      <c r="P176" s="233"/>
      <c r="Q176" s="233"/>
      <c r="R176" s="233"/>
      <c r="S176" s="233"/>
      <c r="T176" s="234"/>
      <c r="AT176" s="235" t="s">
        <v>125</v>
      </c>
      <c r="AU176" s="235" t="s">
        <v>80</v>
      </c>
      <c r="AV176" s="14" t="s">
        <v>123</v>
      </c>
      <c r="AW176" s="14" t="s">
        <v>30</v>
      </c>
      <c r="AX176" s="14" t="s">
        <v>78</v>
      </c>
      <c r="AY176" s="235" t="s">
        <v>116</v>
      </c>
    </row>
    <row r="177" spans="1:65" s="2" customFormat="1" ht="16.5" customHeight="1">
      <c r="A177" s="34"/>
      <c r="B177" s="35"/>
      <c r="C177" s="199" t="s">
        <v>237</v>
      </c>
      <c r="D177" s="199" t="s">
        <v>119</v>
      </c>
      <c r="E177" s="200" t="s">
        <v>238</v>
      </c>
      <c r="F177" s="201" t="s">
        <v>239</v>
      </c>
      <c r="G177" s="202" t="s">
        <v>173</v>
      </c>
      <c r="H177" s="203">
        <v>250</v>
      </c>
      <c r="I177" s="204"/>
      <c r="J177" s="205">
        <f>ROUND(I177*H177,2)</f>
        <v>0</v>
      </c>
      <c r="K177" s="206"/>
      <c r="L177" s="39"/>
      <c r="M177" s="207" t="s">
        <v>1</v>
      </c>
      <c r="N177" s="208" t="s">
        <v>38</v>
      </c>
      <c r="O177" s="71"/>
      <c r="P177" s="209">
        <f>O177*H177</f>
        <v>0</v>
      </c>
      <c r="Q177" s="209">
        <v>0</v>
      </c>
      <c r="R177" s="209">
        <f>Q177*H177</f>
        <v>0</v>
      </c>
      <c r="S177" s="209">
        <v>0</v>
      </c>
      <c r="T177" s="210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11" t="s">
        <v>168</v>
      </c>
      <c r="AT177" s="211" t="s">
        <v>119</v>
      </c>
      <c r="AU177" s="211" t="s">
        <v>80</v>
      </c>
      <c r="AY177" s="17" t="s">
        <v>116</v>
      </c>
      <c r="BE177" s="212">
        <f>IF(N177="základní",J177,0)</f>
        <v>0</v>
      </c>
      <c r="BF177" s="212">
        <f>IF(N177="snížená",J177,0)</f>
        <v>0</v>
      </c>
      <c r="BG177" s="212">
        <f>IF(N177="zákl. přenesená",J177,0)</f>
        <v>0</v>
      </c>
      <c r="BH177" s="212">
        <f>IF(N177="sníž. přenesená",J177,0)</f>
        <v>0</v>
      </c>
      <c r="BI177" s="212">
        <f>IF(N177="nulová",J177,0)</f>
        <v>0</v>
      </c>
      <c r="BJ177" s="17" t="s">
        <v>78</v>
      </c>
      <c r="BK177" s="212">
        <f>ROUND(I177*H177,2)</f>
        <v>0</v>
      </c>
      <c r="BL177" s="17" t="s">
        <v>168</v>
      </c>
      <c r="BM177" s="211" t="s">
        <v>240</v>
      </c>
    </row>
    <row r="178" spans="2:51" s="13" customFormat="1" ht="11.25">
      <c r="B178" s="213"/>
      <c r="C178" s="214"/>
      <c r="D178" s="215" t="s">
        <v>125</v>
      </c>
      <c r="E178" s="216" t="s">
        <v>1</v>
      </c>
      <c r="F178" s="217" t="s">
        <v>241</v>
      </c>
      <c r="G178" s="214"/>
      <c r="H178" s="218">
        <v>250</v>
      </c>
      <c r="I178" s="219"/>
      <c r="J178" s="214"/>
      <c r="K178" s="214"/>
      <c r="L178" s="220"/>
      <c r="M178" s="221"/>
      <c r="N178" s="222"/>
      <c r="O178" s="222"/>
      <c r="P178" s="222"/>
      <c r="Q178" s="222"/>
      <c r="R178" s="222"/>
      <c r="S178" s="222"/>
      <c r="T178" s="223"/>
      <c r="AT178" s="224" t="s">
        <v>125</v>
      </c>
      <c r="AU178" s="224" t="s">
        <v>80</v>
      </c>
      <c r="AV178" s="13" t="s">
        <v>80</v>
      </c>
      <c r="AW178" s="13" t="s">
        <v>30</v>
      </c>
      <c r="AX178" s="13" t="s">
        <v>73</v>
      </c>
      <c r="AY178" s="224" t="s">
        <v>116</v>
      </c>
    </row>
    <row r="179" spans="2:51" s="14" customFormat="1" ht="11.25">
      <c r="B179" s="225"/>
      <c r="C179" s="226"/>
      <c r="D179" s="215" t="s">
        <v>125</v>
      </c>
      <c r="E179" s="227" t="s">
        <v>1</v>
      </c>
      <c r="F179" s="228" t="s">
        <v>130</v>
      </c>
      <c r="G179" s="226"/>
      <c r="H179" s="229">
        <v>250</v>
      </c>
      <c r="I179" s="230"/>
      <c r="J179" s="226"/>
      <c r="K179" s="226"/>
      <c r="L179" s="231"/>
      <c r="M179" s="232"/>
      <c r="N179" s="233"/>
      <c r="O179" s="233"/>
      <c r="P179" s="233"/>
      <c r="Q179" s="233"/>
      <c r="R179" s="233"/>
      <c r="S179" s="233"/>
      <c r="T179" s="234"/>
      <c r="AT179" s="235" t="s">
        <v>125</v>
      </c>
      <c r="AU179" s="235" t="s">
        <v>80</v>
      </c>
      <c r="AV179" s="14" t="s">
        <v>123</v>
      </c>
      <c r="AW179" s="14" t="s">
        <v>30</v>
      </c>
      <c r="AX179" s="14" t="s">
        <v>78</v>
      </c>
      <c r="AY179" s="235" t="s">
        <v>116</v>
      </c>
    </row>
    <row r="180" spans="1:65" s="2" customFormat="1" ht="16.5" customHeight="1">
      <c r="A180" s="34"/>
      <c r="B180" s="35"/>
      <c r="C180" s="199" t="s">
        <v>242</v>
      </c>
      <c r="D180" s="199" t="s">
        <v>119</v>
      </c>
      <c r="E180" s="200" t="s">
        <v>243</v>
      </c>
      <c r="F180" s="201" t="s">
        <v>244</v>
      </c>
      <c r="G180" s="202" t="s">
        <v>122</v>
      </c>
      <c r="H180" s="203">
        <v>350</v>
      </c>
      <c r="I180" s="204"/>
      <c r="J180" s="205">
        <f aca="true" t="shared" si="20" ref="J180:J186">ROUND(I180*H180,2)</f>
        <v>0</v>
      </c>
      <c r="K180" s="206"/>
      <c r="L180" s="39"/>
      <c r="M180" s="207" t="s">
        <v>1</v>
      </c>
      <c r="N180" s="208" t="s">
        <v>38</v>
      </c>
      <c r="O180" s="71"/>
      <c r="P180" s="209">
        <f aca="true" t="shared" si="21" ref="P180:P186">O180*H180</f>
        <v>0</v>
      </c>
      <c r="Q180" s="209">
        <v>0</v>
      </c>
      <c r="R180" s="209">
        <f aca="true" t="shared" si="22" ref="R180:R186">Q180*H180</f>
        <v>0</v>
      </c>
      <c r="S180" s="209">
        <v>0</v>
      </c>
      <c r="T180" s="210">
        <f aca="true" t="shared" si="23" ref="T180:T186"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11" t="s">
        <v>168</v>
      </c>
      <c r="AT180" s="211" t="s">
        <v>119</v>
      </c>
      <c r="AU180" s="211" t="s">
        <v>80</v>
      </c>
      <c r="AY180" s="17" t="s">
        <v>116</v>
      </c>
      <c r="BE180" s="212">
        <f aca="true" t="shared" si="24" ref="BE180:BE186">IF(N180="základní",J180,0)</f>
        <v>0</v>
      </c>
      <c r="BF180" s="212">
        <f aca="true" t="shared" si="25" ref="BF180:BF186">IF(N180="snížená",J180,0)</f>
        <v>0</v>
      </c>
      <c r="BG180" s="212">
        <f aca="true" t="shared" si="26" ref="BG180:BG186">IF(N180="zákl. přenesená",J180,0)</f>
        <v>0</v>
      </c>
      <c r="BH180" s="212">
        <f aca="true" t="shared" si="27" ref="BH180:BH186">IF(N180="sníž. přenesená",J180,0)</f>
        <v>0</v>
      </c>
      <c r="BI180" s="212">
        <f aca="true" t="shared" si="28" ref="BI180:BI186">IF(N180="nulová",J180,0)</f>
        <v>0</v>
      </c>
      <c r="BJ180" s="17" t="s">
        <v>78</v>
      </c>
      <c r="BK180" s="212">
        <f aca="true" t="shared" si="29" ref="BK180:BK186">ROUND(I180*H180,2)</f>
        <v>0</v>
      </c>
      <c r="BL180" s="17" t="s">
        <v>168</v>
      </c>
      <c r="BM180" s="211" t="s">
        <v>245</v>
      </c>
    </row>
    <row r="181" spans="1:65" s="2" customFormat="1" ht="16.5" customHeight="1">
      <c r="A181" s="34"/>
      <c r="B181" s="35"/>
      <c r="C181" s="199" t="s">
        <v>246</v>
      </c>
      <c r="D181" s="199" t="s">
        <v>119</v>
      </c>
      <c r="E181" s="200" t="s">
        <v>247</v>
      </c>
      <c r="F181" s="201" t="s">
        <v>248</v>
      </c>
      <c r="G181" s="202" t="s">
        <v>122</v>
      </c>
      <c r="H181" s="203">
        <v>350</v>
      </c>
      <c r="I181" s="204"/>
      <c r="J181" s="205">
        <f t="shared" si="20"/>
        <v>0</v>
      </c>
      <c r="K181" s="206"/>
      <c r="L181" s="39"/>
      <c r="M181" s="207" t="s">
        <v>1</v>
      </c>
      <c r="N181" s="208" t="s">
        <v>38</v>
      </c>
      <c r="O181" s="71"/>
      <c r="P181" s="209">
        <f t="shared" si="21"/>
        <v>0</v>
      </c>
      <c r="Q181" s="209">
        <v>0</v>
      </c>
      <c r="R181" s="209">
        <f t="shared" si="22"/>
        <v>0</v>
      </c>
      <c r="S181" s="209">
        <v>0</v>
      </c>
      <c r="T181" s="210">
        <f t="shared" si="23"/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11" t="s">
        <v>168</v>
      </c>
      <c r="AT181" s="211" t="s">
        <v>119</v>
      </c>
      <c r="AU181" s="211" t="s">
        <v>80</v>
      </c>
      <c r="AY181" s="17" t="s">
        <v>116</v>
      </c>
      <c r="BE181" s="212">
        <f t="shared" si="24"/>
        <v>0</v>
      </c>
      <c r="BF181" s="212">
        <f t="shared" si="25"/>
        <v>0</v>
      </c>
      <c r="BG181" s="212">
        <f t="shared" si="26"/>
        <v>0</v>
      </c>
      <c r="BH181" s="212">
        <f t="shared" si="27"/>
        <v>0</v>
      </c>
      <c r="BI181" s="212">
        <f t="shared" si="28"/>
        <v>0</v>
      </c>
      <c r="BJ181" s="17" t="s">
        <v>78</v>
      </c>
      <c r="BK181" s="212">
        <f t="shared" si="29"/>
        <v>0</v>
      </c>
      <c r="BL181" s="17" t="s">
        <v>168</v>
      </c>
      <c r="BM181" s="211" t="s">
        <v>249</v>
      </c>
    </row>
    <row r="182" spans="1:65" s="2" customFormat="1" ht="16.5" customHeight="1">
      <c r="A182" s="34"/>
      <c r="B182" s="35"/>
      <c r="C182" s="199" t="s">
        <v>250</v>
      </c>
      <c r="D182" s="199" t="s">
        <v>119</v>
      </c>
      <c r="E182" s="200" t="s">
        <v>251</v>
      </c>
      <c r="F182" s="201" t="s">
        <v>252</v>
      </c>
      <c r="G182" s="202" t="s">
        <v>173</v>
      </c>
      <c r="H182" s="203">
        <v>28</v>
      </c>
      <c r="I182" s="204"/>
      <c r="J182" s="205">
        <f t="shared" si="20"/>
        <v>0</v>
      </c>
      <c r="K182" s="206"/>
      <c r="L182" s="39"/>
      <c r="M182" s="207" t="s">
        <v>1</v>
      </c>
      <c r="N182" s="208" t="s">
        <v>38</v>
      </c>
      <c r="O182" s="71"/>
      <c r="P182" s="209">
        <f t="shared" si="21"/>
        <v>0</v>
      </c>
      <c r="Q182" s="209">
        <v>0</v>
      </c>
      <c r="R182" s="209">
        <f t="shared" si="22"/>
        <v>0</v>
      </c>
      <c r="S182" s="209">
        <v>0</v>
      </c>
      <c r="T182" s="210">
        <f t="shared" si="23"/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11" t="s">
        <v>168</v>
      </c>
      <c r="AT182" s="211" t="s">
        <v>119</v>
      </c>
      <c r="AU182" s="211" t="s">
        <v>80</v>
      </c>
      <c r="AY182" s="17" t="s">
        <v>116</v>
      </c>
      <c r="BE182" s="212">
        <f t="shared" si="24"/>
        <v>0</v>
      </c>
      <c r="BF182" s="212">
        <f t="shared" si="25"/>
        <v>0</v>
      </c>
      <c r="BG182" s="212">
        <f t="shared" si="26"/>
        <v>0</v>
      </c>
      <c r="BH182" s="212">
        <f t="shared" si="27"/>
        <v>0</v>
      </c>
      <c r="BI182" s="212">
        <f t="shared" si="28"/>
        <v>0</v>
      </c>
      <c r="BJ182" s="17" t="s">
        <v>78</v>
      </c>
      <c r="BK182" s="212">
        <f t="shared" si="29"/>
        <v>0</v>
      </c>
      <c r="BL182" s="17" t="s">
        <v>168</v>
      </c>
      <c r="BM182" s="211" t="s">
        <v>253</v>
      </c>
    </row>
    <row r="183" spans="1:65" s="2" customFormat="1" ht="21.75" customHeight="1">
      <c r="A183" s="34"/>
      <c r="B183" s="35"/>
      <c r="C183" s="199" t="s">
        <v>254</v>
      </c>
      <c r="D183" s="199" t="s">
        <v>119</v>
      </c>
      <c r="E183" s="200" t="s">
        <v>255</v>
      </c>
      <c r="F183" s="201" t="s">
        <v>256</v>
      </c>
      <c r="G183" s="202" t="s">
        <v>173</v>
      </c>
      <c r="H183" s="203">
        <v>12</v>
      </c>
      <c r="I183" s="204"/>
      <c r="J183" s="205">
        <f t="shared" si="20"/>
        <v>0</v>
      </c>
      <c r="K183" s="206"/>
      <c r="L183" s="39"/>
      <c r="M183" s="207" t="s">
        <v>1</v>
      </c>
      <c r="N183" s="208" t="s">
        <v>38</v>
      </c>
      <c r="O183" s="71"/>
      <c r="P183" s="209">
        <f t="shared" si="21"/>
        <v>0</v>
      </c>
      <c r="Q183" s="209">
        <v>0</v>
      </c>
      <c r="R183" s="209">
        <f t="shared" si="22"/>
        <v>0</v>
      </c>
      <c r="S183" s="209">
        <v>0</v>
      </c>
      <c r="T183" s="210">
        <f t="shared" si="23"/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11" t="s">
        <v>168</v>
      </c>
      <c r="AT183" s="211" t="s">
        <v>119</v>
      </c>
      <c r="AU183" s="211" t="s">
        <v>80</v>
      </c>
      <c r="AY183" s="17" t="s">
        <v>116</v>
      </c>
      <c r="BE183" s="212">
        <f t="shared" si="24"/>
        <v>0</v>
      </c>
      <c r="BF183" s="212">
        <f t="shared" si="25"/>
        <v>0</v>
      </c>
      <c r="BG183" s="212">
        <f t="shared" si="26"/>
        <v>0</v>
      </c>
      <c r="BH183" s="212">
        <f t="shared" si="27"/>
        <v>0</v>
      </c>
      <c r="BI183" s="212">
        <f t="shared" si="28"/>
        <v>0</v>
      </c>
      <c r="BJ183" s="17" t="s">
        <v>78</v>
      </c>
      <c r="BK183" s="212">
        <f t="shared" si="29"/>
        <v>0</v>
      </c>
      <c r="BL183" s="17" t="s">
        <v>168</v>
      </c>
      <c r="BM183" s="211" t="s">
        <v>257</v>
      </c>
    </row>
    <row r="184" spans="1:65" s="2" customFormat="1" ht="16.5" customHeight="1">
      <c r="A184" s="34"/>
      <c r="B184" s="35"/>
      <c r="C184" s="199" t="s">
        <v>258</v>
      </c>
      <c r="D184" s="199" t="s">
        <v>119</v>
      </c>
      <c r="E184" s="200" t="s">
        <v>259</v>
      </c>
      <c r="F184" s="201" t="s">
        <v>260</v>
      </c>
      <c r="G184" s="202" t="s">
        <v>173</v>
      </c>
      <c r="H184" s="203">
        <v>1</v>
      </c>
      <c r="I184" s="204"/>
      <c r="J184" s="205">
        <f t="shared" si="20"/>
        <v>0</v>
      </c>
      <c r="K184" s="206"/>
      <c r="L184" s="39"/>
      <c r="M184" s="207" t="s">
        <v>1</v>
      </c>
      <c r="N184" s="208" t="s">
        <v>38</v>
      </c>
      <c r="O184" s="71"/>
      <c r="P184" s="209">
        <f t="shared" si="21"/>
        <v>0</v>
      </c>
      <c r="Q184" s="209">
        <v>0</v>
      </c>
      <c r="R184" s="209">
        <f t="shared" si="22"/>
        <v>0</v>
      </c>
      <c r="S184" s="209">
        <v>0</v>
      </c>
      <c r="T184" s="210">
        <f t="shared" si="23"/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11" t="s">
        <v>168</v>
      </c>
      <c r="AT184" s="211" t="s">
        <v>119</v>
      </c>
      <c r="AU184" s="211" t="s">
        <v>80</v>
      </c>
      <c r="AY184" s="17" t="s">
        <v>116</v>
      </c>
      <c r="BE184" s="212">
        <f t="shared" si="24"/>
        <v>0</v>
      </c>
      <c r="BF184" s="212">
        <f t="shared" si="25"/>
        <v>0</v>
      </c>
      <c r="BG184" s="212">
        <f t="shared" si="26"/>
        <v>0</v>
      </c>
      <c r="BH184" s="212">
        <f t="shared" si="27"/>
        <v>0</v>
      </c>
      <c r="BI184" s="212">
        <f t="shared" si="28"/>
        <v>0</v>
      </c>
      <c r="BJ184" s="17" t="s">
        <v>78</v>
      </c>
      <c r="BK184" s="212">
        <f t="shared" si="29"/>
        <v>0</v>
      </c>
      <c r="BL184" s="17" t="s">
        <v>168</v>
      </c>
      <c r="BM184" s="211" t="s">
        <v>261</v>
      </c>
    </row>
    <row r="185" spans="1:65" s="2" customFormat="1" ht="16.5" customHeight="1">
      <c r="A185" s="34"/>
      <c r="B185" s="35"/>
      <c r="C185" s="199" t="s">
        <v>262</v>
      </c>
      <c r="D185" s="199" t="s">
        <v>119</v>
      </c>
      <c r="E185" s="200" t="s">
        <v>263</v>
      </c>
      <c r="F185" s="201" t="s">
        <v>264</v>
      </c>
      <c r="G185" s="202" t="s">
        <v>265</v>
      </c>
      <c r="H185" s="203">
        <v>1</v>
      </c>
      <c r="I185" s="204"/>
      <c r="J185" s="205">
        <f t="shared" si="20"/>
        <v>0</v>
      </c>
      <c r="K185" s="206"/>
      <c r="L185" s="39"/>
      <c r="M185" s="207" t="s">
        <v>1</v>
      </c>
      <c r="N185" s="208" t="s">
        <v>38</v>
      </c>
      <c r="O185" s="71"/>
      <c r="P185" s="209">
        <f t="shared" si="21"/>
        <v>0</v>
      </c>
      <c r="Q185" s="209">
        <v>0</v>
      </c>
      <c r="R185" s="209">
        <f t="shared" si="22"/>
        <v>0</v>
      </c>
      <c r="S185" s="209">
        <v>0</v>
      </c>
      <c r="T185" s="210">
        <f t="shared" si="23"/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11" t="s">
        <v>168</v>
      </c>
      <c r="AT185" s="211" t="s">
        <v>119</v>
      </c>
      <c r="AU185" s="211" t="s">
        <v>80</v>
      </c>
      <c r="AY185" s="17" t="s">
        <v>116</v>
      </c>
      <c r="BE185" s="212">
        <f t="shared" si="24"/>
        <v>0</v>
      </c>
      <c r="BF185" s="212">
        <f t="shared" si="25"/>
        <v>0</v>
      </c>
      <c r="BG185" s="212">
        <f t="shared" si="26"/>
        <v>0</v>
      </c>
      <c r="BH185" s="212">
        <f t="shared" si="27"/>
        <v>0</v>
      </c>
      <c r="BI185" s="212">
        <f t="shared" si="28"/>
        <v>0</v>
      </c>
      <c r="BJ185" s="17" t="s">
        <v>78</v>
      </c>
      <c r="BK185" s="212">
        <f t="shared" si="29"/>
        <v>0</v>
      </c>
      <c r="BL185" s="17" t="s">
        <v>168</v>
      </c>
      <c r="BM185" s="211" t="s">
        <v>266</v>
      </c>
    </row>
    <row r="186" spans="1:65" s="2" customFormat="1" ht="16.5" customHeight="1">
      <c r="A186" s="34"/>
      <c r="B186" s="35"/>
      <c r="C186" s="199" t="s">
        <v>267</v>
      </c>
      <c r="D186" s="199" t="s">
        <v>119</v>
      </c>
      <c r="E186" s="200" t="s">
        <v>268</v>
      </c>
      <c r="F186" s="201" t="s">
        <v>269</v>
      </c>
      <c r="G186" s="202" t="s">
        <v>270</v>
      </c>
      <c r="H186" s="236"/>
      <c r="I186" s="204"/>
      <c r="J186" s="205">
        <f t="shared" si="20"/>
        <v>0</v>
      </c>
      <c r="K186" s="206"/>
      <c r="L186" s="39"/>
      <c r="M186" s="207" t="s">
        <v>1</v>
      </c>
      <c r="N186" s="208" t="s">
        <v>38</v>
      </c>
      <c r="O186" s="71"/>
      <c r="P186" s="209">
        <f t="shared" si="21"/>
        <v>0</v>
      </c>
      <c r="Q186" s="209">
        <v>0</v>
      </c>
      <c r="R186" s="209">
        <f t="shared" si="22"/>
        <v>0</v>
      </c>
      <c r="S186" s="209">
        <v>0</v>
      </c>
      <c r="T186" s="210">
        <f t="shared" si="23"/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11" t="s">
        <v>168</v>
      </c>
      <c r="AT186" s="211" t="s">
        <v>119</v>
      </c>
      <c r="AU186" s="211" t="s">
        <v>80</v>
      </c>
      <c r="AY186" s="17" t="s">
        <v>116</v>
      </c>
      <c r="BE186" s="212">
        <f t="shared" si="24"/>
        <v>0</v>
      </c>
      <c r="BF186" s="212">
        <f t="shared" si="25"/>
        <v>0</v>
      </c>
      <c r="BG186" s="212">
        <f t="shared" si="26"/>
        <v>0</v>
      </c>
      <c r="BH186" s="212">
        <f t="shared" si="27"/>
        <v>0</v>
      </c>
      <c r="BI186" s="212">
        <f t="shared" si="28"/>
        <v>0</v>
      </c>
      <c r="BJ186" s="17" t="s">
        <v>78</v>
      </c>
      <c r="BK186" s="212">
        <f t="shared" si="29"/>
        <v>0</v>
      </c>
      <c r="BL186" s="17" t="s">
        <v>168</v>
      </c>
      <c r="BM186" s="211" t="s">
        <v>271</v>
      </c>
    </row>
    <row r="187" spans="2:63" s="12" customFormat="1" ht="22.9" customHeight="1">
      <c r="B187" s="183"/>
      <c r="C187" s="184"/>
      <c r="D187" s="185" t="s">
        <v>72</v>
      </c>
      <c r="E187" s="197" t="s">
        <v>272</v>
      </c>
      <c r="F187" s="197" t="s">
        <v>273</v>
      </c>
      <c r="G187" s="184"/>
      <c r="H187" s="184"/>
      <c r="I187" s="187"/>
      <c r="J187" s="198">
        <f>BK187</f>
        <v>0</v>
      </c>
      <c r="K187" s="184"/>
      <c r="L187" s="189"/>
      <c r="M187" s="190"/>
      <c r="N187" s="191"/>
      <c r="O187" s="191"/>
      <c r="P187" s="192">
        <f>SUM(P188:P223)</f>
        <v>0</v>
      </c>
      <c r="Q187" s="191"/>
      <c r="R187" s="192">
        <f>SUM(R188:R223)</f>
        <v>0.36162655</v>
      </c>
      <c r="S187" s="191"/>
      <c r="T187" s="193">
        <f>SUM(T188:T223)</f>
        <v>0</v>
      </c>
      <c r="AR187" s="194" t="s">
        <v>80</v>
      </c>
      <c r="AT187" s="195" t="s">
        <v>72</v>
      </c>
      <c r="AU187" s="195" t="s">
        <v>78</v>
      </c>
      <c r="AY187" s="194" t="s">
        <v>116</v>
      </c>
      <c r="BK187" s="196">
        <f>SUM(BK188:BK223)</f>
        <v>0</v>
      </c>
    </row>
    <row r="188" spans="1:65" s="2" customFormat="1" ht="21.75" customHeight="1">
      <c r="A188" s="34"/>
      <c r="B188" s="35"/>
      <c r="C188" s="199" t="s">
        <v>274</v>
      </c>
      <c r="D188" s="199" t="s">
        <v>119</v>
      </c>
      <c r="E188" s="200" t="s">
        <v>275</v>
      </c>
      <c r="F188" s="201" t="s">
        <v>276</v>
      </c>
      <c r="G188" s="202" t="s">
        <v>135</v>
      </c>
      <c r="H188" s="203">
        <v>679.749</v>
      </c>
      <c r="I188" s="204"/>
      <c r="J188" s="205">
        <f>ROUND(I188*H188,2)</f>
        <v>0</v>
      </c>
      <c r="K188" s="206"/>
      <c r="L188" s="39"/>
      <c r="M188" s="207" t="s">
        <v>1</v>
      </c>
      <c r="N188" s="208" t="s">
        <v>38</v>
      </c>
      <c r="O188" s="71"/>
      <c r="P188" s="209">
        <f>O188*H188</f>
        <v>0</v>
      </c>
      <c r="Q188" s="209">
        <v>2E-05</v>
      </c>
      <c r="R188" s="209">
        <f>Q188*H188</f>
        <v>0.013594980000000001</v>
      </c>
      <c r="S188" s="209">
        <v>0</v>
      </c>
      <c r="T188" s="210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11" t="s">
        <v>168</v>
      </c>
      <c r="AT188" s="211" t="s">
        <v>119</v>
      </c>
      <c r="AU188" s="211" t="s">
        <v>80</v>
      </c>
      <c r="AY188" s="17" t="s">
        <v>116</v>
      </c>
      <c r="BE188" s="212">
        <f>IF(N188="základní",J188,0)</f>
        <v>0</v>
      </c>
      <c r="BF188" s="212">
        <f>IF(N188="snížená",J188,0)</f>
        <v>0</v>
      </c>
      <c r="BG188" s="212">
        <f>IF(N188="zákl. přenesená",J188,0)</f>
        <v>0</v>
      </c>
      <c r="BH188" s="212">
        <f>IF(N188="sníž. přenesená",J188,0)</f>
        <v>0</v>
      </c>
      <c r="BI188" s="212">
        <f>IF(N188="nulová",J188,0)</f>
        <v>0</v>
      </c>
      <c r="BJ188" s="17" t="s">
        <v>78</v>
      </c>
      <c r="BK188" s="212">
        <f>ROUND(I188*H188,2)</f>
        <v>0</v>
      </c>
      <c r="BL188" s="17" t="s">
        <v>168</v>
      </c>
      <c r="BM188" s="211" t="s">
        <v>277</v>
      </c>
    </row>
    <row r="189" spans="2:51" s="15" customFormat="1" ht="11.25">
      <c r="B189" s="237"/>
      <c r="C189" s="238"/>
      <c r="D189" s="215" t="s">
        <v>125</v>
      </c>
      <c r="E189" s="239" t="s">
        <v>1</v>
      </c>
      <c r="F189" s="240" t="s">
        <v>278</v>
      </c>
      <c r="G189" s="238"/>
      <c r="H189" s="239" t="s">
        <v>1</v>
      </c>
      <c r="I189" s="241"/>
      <c r="J189" s="238"/>
      <c r="K189" s="238"/>
      <c r="L189" s="242"/>
      <c r="M189" s="243"/>
      <c r="N189" s="244"/>
      <c r="O189" s="244"/>
      <c r="P189" s="244"/>
      <c r="Q189" s="244"/>
      <c r="R189" s="244"/>
      <c r="S189" s="244"/>
      <c r="T189" s="245"/>
      <c r="AT189" s="246" t="s">
        <v>125</v>
      </c>
      <c r="AU189" s="246" t="s">
        <v>80</v>
      </c>
      <c r="AV189" s="15" t="s">
        <v>78</v>
      </c>
      <c r="AW189" s="15" t="s">
        <v>30</v>
      </c>
      <c r="AX189" s="15" t="s">
        <v>73</v>
      </c>
      <c r="AY189" s="246" t="s">
        <v>116</v>
      </c>
    </row>
    <row r="190" spans="2:51" s="13" customFormat="1" ht="11.25">
      <c r="B190" s="213"/>
      <c r="C190" s="214"/>
      <c r="D190" s="215" t="s">
        <v>125</v>
      </c>
      <c r="E190" s="216" t="s">
        <v>1</v>
      </c>
      <c r="F190" s="217" t="s">
        <v>279</v>
      </c>
      <c r="G190" s="214"/>
      <c r="H190" s="218">
        <v>4.2</v>
      </c>
      <c r="I190" s="219"/>
      <c r="J190" s="214"/>
      <c r="K190" s="214"/>
      <c r="L190" s="220"/>
      <c r="M190" s="221"/>
      <c r="N190" s="222"/>
      <c r="O190" s="222"/>
      <c r="P190" s="222"/>
      <c r="Q190" s="222"/>
      <c r="R190" s="222"/>
      <c r="S190" s="222"/>
      <c r="T190" s="223"/>
      <c r="AT190" s="224" t="s">
        <v>125</v>
      </c>
      <c r="AU190" s="224" t="s">
        <v>80</v>
      </c>
      <c r="AV190" s="13" t="s">
        <v>80</v>
      </c>
      <c r="AW190" s="13" t="s">
        <v>30</v>
      </c>
      <c r="AX190" s="13" t="s">
        <v>73</v>
      </c>
      <c r="AY190" s="224" t="s">
        <v>116</v>
      </c>
    </row>
    <row r="191" spans="2:51" s="13" customFormat="1" ht="11.25">
      <c r="B191" s="213"/>
      <c r="C191" s="214"/>
      <c r="D191" s="215" t="s">
        <v>125</v>
      </c>
      <c r="E191" s="216" t="s">
        <v>1</v>
      </c>
      <c r="F191" s="217" t="s">
        <v>280</v>
      </c>
      <c r="G191" s="214"/>
      <c r="H191" s="218">
        <v>2.016</v>
      </c>
      <c r="I191" s="219"/>
      <c r="J191" s="214"/>
      <c r="K191" s="214"/>
      <c r="L191" s="220"/>
      <c r="M191" s="221"/>
      <c r="N191" s="222"/>
      <c r="O191" s="222"/>
      <c r="P191" s="222"/>
      <c r="Q191" s="222"/>
      <c r="R191" s="222"/>
      <c r="S191" s="222"/>
      <c r="T191" s="223"/>
      <c r="AT191" s="224" t="s">
        <v>125</v>
      </c>
      <c r="AU191" s="224" t="s">
        <v>80</v>
      </c>
      <c r="AV191" s="13" t="s">
        <v>80</v>
      </c>
      <c r="AW191" s="13" t="s">
        <v>30</v>
      </c>
      <c r="AX191" s="13" t="s">
        <v>73</v>
      </c>
      <c r="AY191" s="224" t="s">
        <v>116</v>
      </c>
    </row>
    <row r="192" spans="2:51" s="13" customFormat="1" ht="11.25">
      <c r="B192" s="213"/>
      <c r="C192" s="214"/>
      <c r="D192" s="215" t="s">
        <v>125</v>
      </c>
      <c r="E192" s="216" t="s">
        <v>1</v>
      </c>
      <c r="F192" s="217" t="s">
        <v>281</v>
      </c>
      <c r="G192" s="214"/>
      <c r="H192" s="218">
        <v>0.868</v>
      </c>
      <c r="I192" s="219"/>
      <c r="J192" s="214"/>
      <c r="K192" s="214"/>
      <c r="L192" s="220"/>
      <c r="M192" s="221"/>
      <c r="N192" s="222"/>
      <c r="O192" s="222"/>
      <c r="P192" s="222"/>
      <c r="Q192" s="222"/>
      <c r="R192" s="222"/>
      <c r="S192" s="222"/>
      <c r="T192" s="223"/>
      <c r="AT192" s="224" t="s">
        <v>125</v>
      </c>
      <c r="AU192" s="224" t="s">
        <v>80</v>
      </c>
      <c r="AV192" s="13" t="s">
        <v>80</v>
      </c>
      <c r="AW192" s="13" t="s">
        <v>30</v>
      </c>
      <c r="AX192" s="13" t="s">
        <v>73</v>
      </c>
      <c r="AY192" s="224" t="s">
        <v>116</v>
      </c>
    </row>
    <row r="193" spans="2:51" s="13" customFormat="1" ht="11.25">
      <c r="B193" s="213"/>
      <c r="C193" s="214"/>
      <c r="D193" s="215" t="s">
        <v>125</v>
      </c>
      <c r="E193" s="216" t="s">
        <v>1</v>
      </c>
      <c r="F193" s="217" t="s">
        <v>282</v>
      </c>
      <c r="G193" s="214"/>
      <c r="H193" s="218">
        <v>10.08</v>
      </c>
      <c r="I193" s="219"/>
      <c r="J193" s="214"/>
      <c r="K193" s="214"/>
      <c r="L193" s="220"/>
      <c r="M193" s="221"/>
      <c r="N193" s="222"/>
      <c r="O193" s="222"/>
      <c r="P193" s="222"/>
      <c r="Q193" s="222"/>
      <c r="R193" s="222"/>
      <c r="S193" s="222"/>
      <c r="T193" s="223"/>
      <c r="AT193" s="224" t="s">
        <v>125</v>
      </c>
      <c r="AU193" s="224" t="s">
        <v>80</v>
      </c>
      <c r="AV193" s="13" t="s">
        <v>80</v>
      </c>
      <c r="AW193" s="13" t="s">
        <v>30</v>
      </c>
      <c r="AX193" s="13" t="s">
        <v>73</v>
      </c>
      <c r="AY193" s="224" t="s">
        <v>116</v>
      </c>
    </row>
    <row r="194" spans="2:51" s="13" customFormat="1" ht="11.25">
      <c r="B194" s="213"/>
      <c r="C194" s="214"/>
      <c r="D194" s="215" t="s">
        <v>125</v>
      </c>
      <c r="E194" s="216" t="s">
        <v>1</v>
      </c>
      <c r="F194" s="217" t="s">
        <v>283</v>
      </c>
      <c r="G194" s="214"/>
      <c r="H194" s="218">
        <v>7.84</v>
      </c>
      <c r="I194" s="219"/>
      <c r="J194" s="214"/>
      <c r="K194" s="214"/>
      <c r="L194" s="220"/>
      <c r="M194" s="221"/>
      <c r="N194" s="222"/>
      <c r="O194" s="222"/>
      <c r="P194" s="222"/>
      <c r="Q194" s="222"/>
      <c r="R194" s="222"/>
      <c r="S194" s="222"/>
      <c r="T194" s="223"/>
      <c r="AT194" s="224" t="s">
        <v>125</v>
      </c>
      <c r="AU194" s="224" t="s">
        <v>80</v>
      </c>
      <c r="AV194" s="13" t="s">
        <v>80</v>
      </c>
      <c r="AW194" s="13" t="s">
        <v>30</v>
      </c>
      <c r="AX194" s="13" t="s">
        <v>73</v>
      </c>
      <c r="AY194" s="224" t="s">
        <v>116</v>
      </c>
    </row>
    <row r="195" spans="2:51" s="13" customFormat="1" ht="11.25">
      <c r="B195" s="213"/>
      <c r="C195" s="214"/>
      <c r="D195" s="215" t="s">
        <v>125</v>
      </c>
      <c r="E195" s="216" t="s">
        <v>1</v>
      </c>
      <c r="F195" s="217" t="s">
        <v>284</v>
      </c>
      <c r="G195" s="214"/>
      <c r="H195" s="218">
        <v>1.12</v>
      </c>
      <c r="I195" s="219"/>
      <c r="J195" s="214"/>
      <c r="K195" s="214"/>
      <c r="L195" s="220"/>
      <c r="M195" s="221"/>
      <c r="N195" s="222"/>
      <c r="O195" s="222"/>
      <c r="P195" s="222"/>
      <c r="Q195" s="222"/>
      <c r="R195" s="222"/>
      <c r="S195" s="222"/>
      <c r="T195" s="223"/>
      <c r="AT195" s="224" t="s">
        <v>125</v>
      </c>
      <c r="AU195" s="224" t="s">
        <v>80</v>
      </c>
      <c r="AV195" s="13" t="s">
        <v>80</v>
      </c>
      <c r="AW195" s="13" t="s">
        <v>30</v>
      </c>
      <c r="AX195" s="13" t="s">
        <v>73</v>
      </c>
      <c r="AY195" s="224" t="s">
        <v>116</v>
      </c>
    </row>
    <row r="196" spans="2:51" s="13" customFormat="1" ht="11.25">
      <c r="B196" s="213"/>
      <c r="C196" s="214"/>
      <c r="D196" s="215" t="s">
        <v>125</v>
      </c>
      <c r="E196" s="216" t="s">
        <v>1</v>
      </c>
      <c r="F196" s="217" t="s">
        <v>285</v>
      </c>
      <c r="G196" s="214"/>
      <c r="H196" s="218">
        <v>0.84</v>
      </c>
      <c r="I196" s="219"/>
      <c r="J196" s="214"/>
      <c r="K196" s="214"/>
      <c r="L196" s="220"/>
      <c r="M196" s="221"/>
      <c r="N196" s="222"/>
      <c r="O196" s="222"/>
      <c r="P196" s="222"/>
      <c r="Q196" s="222"/>
      <c r="R196" s="222"/>
      <c r="S196" s="222"/>
      <c r="T196" s="223"/>
      <c r="AT196" s="224" t="s">
        <v>125</v>
      </c>
      <c r="AU196" s="224" t="s">
        <v>80</v>
      </c>
      <c r="AV196" s="13" t="s">
        <v>80</v>
      </c>
      <c r="AW196" s="13" t="s">
        <v>30</v>
      </c>
      <c r="AX196" s="13" t="s">
        <v>73</v>
      </c>
      <c r="AY196" s="224" t="s">
        <v>116</v>
      </c>
    </row>
    <row r="197" spans="2:51" s="13" customFormat="1" ht="11.25">
      <c r="B197" s="213"/>
      <c r="C197" s="214"/>
      <c r="D197" s="215" t="s">
        <v>125</v>
      </c>
      <c r="E197" s="216" t="s">
        <v>1</v>
      </c>
      <c r="F197" s="217" t="s">
        <v>286</v>
      </c>
      <c r="G197" s="214"/>
      <c r="H197" s="218">
        <v>0.875</v>
      </c>
      <c r="I197" s="219"/>
      <c r="J197" s="214"/>
      <c r="K197" s="214"/>
      <c r="L197" s="220"/>
      <c r="M197" s="221"/>
      <c r="N197" s="222"/>
      <c r="O197" s="222"/>
      <c r="P197" s="222"/>
      <c r="Q197" s="222"/>
      <c r="R197" s="222"/>
      <c r="S197" s="222"/>
      <c r="T197" s="223"/>
      <c r="AT197" s="224" t="s">
        <v>125</v>
      </c>
      <c r="AU197" s="224" t="s">
        <v>80</v>
      </c>
      <c r="AV197" s="13" t="s">
        <v>80</v>
      </c>
      <c r="AW197" s="13" t="s">
        <v>30</v>
      </c>
      <c r="AX197" s="13" t="s">
        <v>73</v>
      </c>
      <c r="AY197" s="224" t="s">
        <v>116</v>
      </c>
    </row>
    <row r="198" spans="2:51" s="13" customFormat="1" ht="11.25">
      <c r="B198" s="213"/>
      <c r="C198" s="214"/>
      <c r="D198" s="215" t="s">
        <v>125</v>
      </c>
      <c r="E198" s="216" t="s">
        <v>1</v>
      </c>
      <c r="F198" s="217" t="s">
        <v>287</v>
      </c>
      <c r="G198" s="214"/>
      <c r="H198" s="218">
        <v>0.77</v>
      </c>
      <c r="I198" s="219"/>
      <c r="J198" s="214"/>
      <c r="K198" s="214"/>
      <c r="L198" s="220"/>
      <c r="M198" s="221"/>
      <c r="N198" s="222"/>
      <c r="O198" s="222"/>
      <c r="P198" s="222"/>
      <c r="Q198" s="222"/>
      <c r="R198" s="222"/>
      <c r="S198" s="222"/>
      <c r="T198" s="223"/>
      <c r="AT198" s="224" t="s">
        <v>125</v>
      </c>
      <c r="AU198" s="224" t="s">
        <v>80</v>
      </c>
      <c r="AV198" s="13" t="s">
        <v>80</v>
      </c>
      <c r="AW198" s="13" t="s">
        <v>30</v>
      </c>
      <c r="AX198" s="13" t="s">
        <v>73</v>
      </c>
      <c r="AY198" s="224" t="s">
        <v>116</v>
      </c>
    </row>
    <row r="199" spans="2:51" s="13" customFormat="1" ht="11.25">
      <c r="B199" s="213"/>
      <c r="C199" s="214"/>
      <c r="D199" s="215" t="s">
        <v>125</v>
      </c>
      <c r="E199" s="216" t="s">
        <v>1</v>
      </c>
      <c r="F199" s="217" t="s">
        <v>288</v>
      </c>
      <c r="G199" s="214"/>
      <c r="H199" s="218">
        <v>5.11</v>
      </c>
      <c r="I199" s="219"/>
      <c r="J199" s="214"/>
      <c r="K199" s="214"/>
      <c r="L199" s="220"/>
      <c r="M199" s="221"/>
      <c r="N199" s="222"/>
      <c r="O199" s="222"/>
      <c r="P199" s="222"/>
      <c r="Q199" s="222"/>
      <c r="R199" s="222"/>
      <c r="S199" s="222"/>
      <c r="T199" s="223"/>
      <c r="AT199" s="224" t="s">
        <v>125</v>
      </c>
      <c r="AU199" s="224" t="s">
        <v>80</v>
      </c>
      <c r="AV199" s="13" t="s">
        <v>80</v>
      </c>
      <c r="AW199" s="13" t="s">
        <v>30</v>
      </c>
      <c r="AX199" s="13" t="s">
        <v>73</v>
      </c>
      <c r="AY199" s="224" t="s">
        <v>116</v>
      </c>
    </row>
    <row r="200" spans="2:51" s="13" customFormat="1" ht="11.25">
      <c r="B200" s="213"/>
      <c r="C200" s="214"/>
      <c r="D200" s="215" t="s">
        <v>125</v>
      </c>
      <c r="E200" s="216" t="s">
        <v>1</v>
      </c>
      <c r="F200" s="217" t="s">
        <v>289</v>
      </c>
      <c r="G200" s="214"/>
      <c r="H200" s="218">
        <v>2.604</v>
      </c>
      <c r="I200" s="219"/>
      <c r="J200" s="214"/>
      <c r="K200" s="214"/>
      <c r="L200" s="220"/>
      <c r="M200" s="221"/>
      <c r="N200" s="222"/>
      <c r="O200" s="222"/>
      <c r="P200" s="222"/>
      <c r="Q200" s="222"/>
      <c r="R200" s="222"/>
      <c r="S200" s="222"/>
      <c r="T200" s="223"/>
      <c r="AT200" s="224" t="s">
        <v>125</v>
      </c>
      <c r="AU200" s="224" t="s">
        <v>80</v>
      </c>
      <c r="AV200" s="13" t="s">
        <v>80</v>
      </c>
      <c r="AW200" s="13" t="s">
        <v>30</v>
      </c>
      <c r="AX200" s="13" t="s">
        <v>73</v>
      </c>
      <c r="AY200" s="224" t="s">
        <v>116</v>
      </c>
    </row>
    <row r="201" spans="2:51" s="15" customFormat="1" ht="11.25">
      <c r="B201" s="237"/>
      <c r="C201" s="238"/>
      <c r="D201" s="215" t="s">
        <v>125</v>
      </c>
      <c r="E201" s="239" t="s">
        <v>1</v>
      </c>
      <c r="F201" s="240" t="s">
        <v>290</v>
      </c>
      <c r="G201" s="238"/>
      <c r="H201" s="239" t="s">
        <v>1</v>
      </c>
      <c r="I201" s="241"/>
      <c r="J201" s="238"/>
      <c r="K201" s="238"/>
      <c r="L201" s="242"/>
      <c r="M201" s="243"/>
      <c r="N201" s="244"/>
      <c r="O201" s="244"/>
      <c r="P201" s="244"/>
      <c r="Q201" s="244"/>
      <c r="R201" s="244"/>
      <c r="S201" s="244"/>
      <c r="T201" s="245"/>
      <c r="AT201" s="246" t="s">
        <v>125</v>
      </c>
      <c r="AU201" s="246" t="s">
        <v>80</v>
      </c>
      <c r="AV201" s="15" t="s">
        <v>78</v>
      </c>
      <c r="AW201" s="15" t="s">
        <v>30</v>
      </c>
      <c r="AX201" s="15" t="s">
        <v>73</v>
      </c>
      <c r="AY201" s="246" t="s">
        <v>116</v>
      </c>
    </row>
    <row r="202" spans="2:51" s="15" customFormat="1" ht="11.25">
      <c r="B202" s="237"/>
      <c r="C202" s="238"/>
      <c r="D202" s="215" t="s">
        <v>125</v>
      </c>
      <c r="E202" s="239" t="s">
        <v>1</v>
      </c>
      <c r="F202" s="240" t="s">
        <v>291</v>
      </c>
      <c r="G202" s="238"/>
      <c r="H202" s="239" t="s">
        <v>1</v>
      </c>
      <c r="I202" s="241"/>
      <c r="J202" s="238"/>
      <c r="K202" s="238"/>
      <c r="L202" s="242"/>
      <c r="M202" s="243"/>
      <c r="N202" s="244"/>
      <c r="O202" s="244"/>
      <c r="P202" s="244"/>
      <c r="Q202" s="244"/>
      <c r="R202" s="244"/>
      <c r="S202" s="244"/>
      <c r="T202" s="245"/>
      <c r="AT202" s="246" t="s">
        <v>125</v>
      </c>
      <c r="AU202" s="246" t="s">
        <v>80</v>
      </c>
      <c r="AV202" s="15" t="s">
        <v>78</v>
      </c>
      <c r="AW202" s="15" t="s">
        <v>30</v>
      </c>
      <c r="AX202" s="15" t="s">
        <v>73</v>
      </c>
      <c r="AY202" s="246" t="s">
        <v>116</v>
      </c>
    </row>
    <row r="203" spans="2:51" s="13" customFormat="1" ht="11.25">
      <c r="B203" s="213"/>
      <c r="C203" s="214"/>
      <c r="D203" s="215" t="s">
        <v>125</v>
      </c>
      <c r="E203" s="216" t="s">
        <v>1</v>
      </c>
      <c r="F203" s="217" t="s">
        <v>292</v>
      </c>
      <c r="G203" s="214"/>
      <c r="H203" s="218">
        <v>544.686</v>
      </c>
      <c r="I203" s="219"/>
      <c r="J203" s="214"/>
      <c r="K203" s="214"/>
      <c r="L203" s="220"/>
      <c r="M203" s="221"/>
      <c r="N203" s="222"/>
      <c r="O203" s="222"/>
      <c r="P203" s="222"/>
      <c r="Q203" s="222"/>
      <c r="R203" s="222"/>
      <c r="S203" s="222"/>
      <c r="T203" s="223"/>
      <c r="AT203" s="224" t="s">
        <v>125</v>
      </c>
      <c r="AU203" s="224" t="s">
        <v>80</v>
      </c>
      <c r="AV203" s="13" t="s">
        <v>80</v>
      </c>
      <c r="AW203" s="13" t="s">
        <v>30</v>
      </c>
      <c r="AX203" s="13" t="s">
        <v>73</v>
      </c>
      <c r="AY203" s="224" t="s">
        <v>116</v>
      </c>
    </row>
    <row r="204" spans="2:51" s="15" customFormat="1" ht="11.25">
      <c r="B204" s="237"/>
      <c r="C204" s="238"/>
      <c r="D204" s="215" t="s">
        <v>125</v>
      </c>
      <c r="E204" s="239" t="s">
        <v>1</v>
      </c>
      <c r="F204" s="240" t="s">
        <v>293</v>
      </c>
      <c r="G204" s="238"/>
      <c r="H204" s="239" t="s">
        <v>1</v>
      </c>
      <c r="I204" s="241"/>
      <c r="J204" s="238"/>
      <c r="K204" s="238"/>
      <c r="L204" s="242"/>
      <c r="M204" s="243"/>
      <c r="N204" s="244"/>
      <c r="O204" s="244"/>
      <c r="P204" s="244"/>
      <c r="Q204" s="244"/>
      <c r="R204" s="244"/>
      <c r="S204" s="244"/>
      <c r="T204" s="245"/>
      <c r="AT204" s="246" t="s">
        <v>125</v>
      </c>
      <c r="AU204" s="246" t="s">
        <v>80</v>
      </c>
      <c r="AV204" s="15" t="s">
        <v>78</v>
      </c>
      <c r="AW204" s="15" t="s">
        <v>30</v>
      </c>
      <c r="AX204" s="15" t="s">
        <v>73</v>
      </c>
      <c r="AY204" s="246" t="s">
        <v>116</v>
      </c>
    </row>
    <row r="205" spans="2:51" s="13" customFormat="1" ht="11.25">
      <c r="B205" s="213"/>
      <c r="C205" s="214"/>
      <c r="D205" s="215" t="s">
        <v>125</v>
      </c>
      <c r="E205" s="216" t="s">
        <v>1</v>
      </c>
      <c r="F205" s="217" t="s">
        <v>294</v>
      </c>
      <c r="G205" s="214"/>
      <c r="H205" s="218">
        <v>44</v>
      </c>
      <c r="I205" s="219"/>
      <c r="J205" s="214"/>
      <c r="K205" s="214"/>
      <c r="L205" s="220"/>
      <c r="M205" s="221"/>
      <c r="N205" s="222"/>
      <c r="O205" s="222"/>
      <c r="P205" s="222"/>
      <c r="Q205" s="222"/>
      <c r="R205" s="222"/>
      <c r="S205" s="222"/>
      <c r="T205" s="223"/>
      <c r="AT205" s="224" t="s">
        <v>125</v>
      </c>
      <c r="AU205" s="224" t="s">
        <v>80</v>
      </c>
      <c r="AV205" s="13" t="s">
        <v>80</v>
      </c>
      <c r="AW205" s="13" t="s">
        <v>30</v>
      </c>
      <c r="AX205" s="13" t="s">
        <v>73</v>
      </c>
      <c r="AY205" s="224" t="s">
        <v>116</v>
      </c>
    </row>
    <row r="206" spans="2:51" s="13" customFormat="1" ht="11.25">
      <c r="B206" s="213"/>
      <c r="C206" s="214"/>
      <c r="D206" s="215" t="s">
        <v>125</v>
      </c>
      <c r="E206" s="216" t="s">
        <v>1</v>
      </c>
      <c r="F206" s="217" t="s">
        <v>295</v>
      </c>
      <c r="G206" s="214"/>
      <c r="H206" s="218">
        <v>54.74</v>
      </c>
      <c r="I206" s="219"/>
      <c r="J206" s="214"/>
      <c r="K206" s="214"/>
      <c r="L206" s="220"/>
      <c r="M206" s="221"/>
      <c r="N206" s="222"/>
      <c r="O206" s="222"/>
      <c r="P206" s="222"/>
      <c r="Q206" s="222"/>
      <c r="R206" s="222"/>
      <c r="S206" s="222"/>
      <c r="T206" s="223"/>
      <c r="AT206" s="224" t="s">
        <v>125</v>
      </c>
      <c r="AU206" s="224" t="s">
        <v>80</v>
      </c>
      <c r="AV206" s="13" t="s">
        <v>80</v>
      </c>
      <c r="AW206" s="13" t="s">
        <v>30</v>
      </c>
      <c r="AX206" s="13" t="s">
        <v>73</v>
      </c>
      <c r="AY206" s="224" t="s">
        <v>116</v>
      </c>
    </row>
    <row r="207" spans="2:51" s="14" customFormat="1" ht="11.25">
      <c r="B207" s="225"/>
      <c r="C207" s="226"/>
      <c r="D207" s="215" t="s">
        <v>125</v>
      </c>
      <c r="E207" s="227" t="s">
        <v>1</v>
      </c>
      <c r="F207" s="228" t="s">
        <v>130</v>
      </c>
      <c r="G207" s="226"/>
      <c r="H207" s="229">
        <v>679.749</v>
      </c>
      <c r="I207" s="230"/>
      <c r="J207" s="226"/>
      <c r="K207" s="226"/>
      <c r="L207" s="231"/>
      <c r="M207" s="232"/>
      <c r="N207" s="233"/>
      <c r="O207" s="233"/>
      <c r="P207" s="233"/>
      <c r="Q207" s="233"/>
      <c r="R207" s="233"/>
      <c r="S207" s="233"/>
      <c r="T207" s="234"/>
      <c r="AT207" s="235" t="s">
        <v>125</v>
      </c>
      <c r="AU207" s="235" t="s">
        <v>80</v>
      </c>
      <c r="AV207" s="14" t="s">
        <v>123</v>
      </c>
      <c r="AW207" s="14" t="s">
        <v>30</v>
      </c>
      <c r="AX207" s="14" t="s">
        <v>78</v>
      </c>
      <c r="AY207" s="235" t="s">
        <v>116</v>
      </c>
    </row>
    <row r="208" spans="1:65" s="2" customFormat="1" ht="21.75" customHeight="1">
      <c r="A208" s="34"/>
      <c r="B208" s="35"/>
      <c r="C208" s="199" t="s">
        <v>296</v>
      </c>
      <c r="D208" s="199" t="s">
        <v>119</v>
      </c>
      <c r="E208" s="200" t="s">
        <v>297</v>
      </c>
      <c r="F208" s="201" t="s">
        <v>298</v>
      </c>
      <c r="G208" s="202" t="s">
        <v>135</v>
      </c>
      <c r="H208" s="203">
        <v>679.749</v>
      </c>
      <c r="I208" s="204"/>
      <c r="J208" s="205">
        <f>ROUND(I208*H208,2)</f>
        <v>0</v>
      </c>
      <c r="K208" s="206"/>
      <c r="L208" s="39"/>
      <c r="M208" s="207" t="s">
        <v>1</v>
      </c>
      <c r="N208" s="208" t="s">
        <v>38</v>
      </c>
      <c r="O208" s="71"/>
      <c r="P208" s="209">
        <f>O208*H208</f>
        <v>0</v>
      </c>
      <c r="Q208" s="209">
        <v>0</v>
      </c>
      <c r="R208" s="209">
        <f>Q208*H208</f>
        <v>0</v>
      </c>
      <c r="S208" s="209">
        <v>0</v>
      </c>
      <c r="T208" s="210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11" t="s">
        <v>168</v>
      </c>
      <c r="AT208" s="211" t="s">
        <v>119</v>
      </c>
      <c r="AU208" s="211" t="s">
        <v>80</v>
      </c>
      <c r="AY208" s="17" t="s">
        <v>116</v>
      </c>
      <c r="BE208" s="212">
        <f>IF(N208="základní",J208,0)</f>
        <v>0</v>
      </c>
      <c r="BF208" s="212">
        <f>IF(N208="snížená",J208,0)</f>
        <v>0</v>
      </c>
      <c r="BG208" s="212">
        <f>IF(N208="zákl. přenesená",J208,0)</f>
        <v>0</v>
      </c>
      <c r="BH208" s="212">
        <f>IF(N208="sníž. přenesená",J208,0)</f>
        <v>0</v>
      </c>
      <c r="BI208" s="212">
        <f>IF(N208="nulová",J208,0)</f>
        <v>0</v>
      </c>
      <c r="BJ208" s="17" t="s">
        <v>78</v>
      </c>
      <c r="BK208" s="212">
        <f>ROUND(I208*H208,2)</f>
        <v>0</v>
      </c>
      <c r="BL208" s="17" t="s">
        <v>168</v>
      </c>
      <c r="BM208" s="211" t="s">
        <v>299</v>
      </c>
    </row>
    <row r="209" spans="2:51" s="13" customFormat="1" ht="11.25">
      <c r="B209" s="213"/>
      <c r="C209" s="214"/>
      <c r="D209" s="215" t="s">
        <v>125</v>
      </c>
      <c r="E209" s="216" t="s">
        <v>1</v>
      </c>
      <c r="F209" s="217" t="s">
        <v>300</v>
      </c>
      <c r="G209" s="214"/>
      <c r="H209" s="218">
        <v>679.749</v>
      </c>
      <c r="I209" s="219"/>
      <c r="J209" s="214"/>
      <c r="K209" s="214"/>
      <c r="L209" s="220"/>
      <c r="M209" s="221"/>
      <c r="N209" s="222"/>
      <c r="O209" s="222"/>
      <c r="P209" s="222"/>
      <c r="Q209" s="222"/>
      <c r="R209" s="222"/>
      <c r="S209" s="222"/>
      <c r="T209" s="223"/>
      <c r="AT209" s="224" t="s">
        <v>125</v>
      </c>
      <c r="AU209" s="224" t="s">
        <v>80</v>
      </c>
      <c r="AV209" s="13" t="s">
        <v>80</v>
      </c>
      <c r="AW209" s="13" t="s">
        <v>30</v>
      </c>
      <c r="AX209" s="13" t="s">
        <v>73</v>
      </c>
      <c r="AY209" s="224" t="s">
        <v>116</v>
      </c>
    </row>
    <row r="210" spans="2:51" s="14" customFormat="1" ht="11.25">
      <c r="B210" s="225"/>
      <c r="C210" s="226"/>
      <c r="D210" s="215" t="s">
        <v>125</v>
      </c>
      <c r="E210" s="227" t="s">
        <v>1</v>
      </c>
      <c r="F210" s="228" t="s">
        <v>130</v>
      </c>
      <c r="G210" s="226"/>
      <c r="H210" s="229">
        <v>679.749</v>
      </c>
      <c r="I210" s="230"/>
      <c r="J210" s="226"/>
      <c r="K210" s="226"/>
      <c r="L210" s="231"/>
      <c r="M210" s="232"/>
      <c r="N210" s="233"/>
      <c r="O210" s="233"/>
      <c r="P210" s="233"/>
      <c r="Q210" s="233"/>
      <c r="R210" s="233"/>
      <c r="S210" s="233"/>
      <c r="T210" s="234"/>
      <c r="AT210" s="235" t="s">
        <v>125</v>
      </c>
      <c r="AU210" s="235" t="s">
        <v>80</v>
      </c>
      <c r="AV210" s="14" t="s">
        <v>123</v>
      </c>
      <c r="AW210" s="14" t="s">
        <v>30</v>
      </c>
      <c r="AX210" s="14" t="s">
        <v>78</v>
      </c>
      <c r="AY210" s="235" t="s">
        <v>116</v>
      </c>
    </row>
    <row r="211" spans="1:65" s="2" customFormat="1" ht="21.75" customHeight="1">
      <c r="A211" s="34"/>
      <c r="B211" s="35"/>
      <c r="C211" s="199" t="s">
        <v>301</v>
      </c>
      <c r="D211" s="199" t="s">
        <v>119</v>
      </c>
      <c r="E211" s="200" t="s">
        <v>302</v>
      </c>
      <c r="F211" s="201" t="s">
        <v>303</v>
      </c>
      <c r="G211" s="202" t="s">
        <v>135</v>
      </c>
      <c r="H211" s="203">
        <v>135.95</v>
      </c>
      <c r="I211" s="204"/>
      <c r="J211" s="205">
        <f>ROUND(I211*H211,2)</f>
        <v>0</v>
      </c>
      <c r="K211" s="206"/>
      <c r="L211" s="39"/>
      <c r="M211" s="207" t="s">
        <v>1</v>
      </c>
      <c r="N211" s="208" t="s">
        <v>38</v>
      </c>
      <c r="O211" s="71"/>
      <c r="P211" s="209">
        <f>O211*H211</f>
        <v>0</v>
      </c>
      <c r="Q211" s="209">
        <v>0.00011</v>
      </c>
      <c r="R211" s="209">
        <f>Q211*H211</f>
        <v>0.014954499999999999</v>
      </c>
      <c r="S211" s="209">
        <v>0</v>
      </c>
      <c r="T211" s="210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11" t="s">
        <v>168</v>
      </c>
      <c r="AT211" s="211" t="s">
        <v>119</v>
      </c>
      <c r="AU211" s="211" t="s">
        <v>80</v>
      </c>
      <c r="AY211" s="17" t="s">
        <v>116</v>
      </c>
      <c r="BE211" s="212">
        <f>IF(N211="základní",J211,0)</f>
        <v>0</v>
      </c>
      <c r="BF211" s="212">
        <f>IF(N211="snížená",J211,0)</f>
        <v>0</v>
      </c>
      <c r="BG211" s="212">
        <f>IF(N211="zákl. přenesená",J211,0)</f>
        <v>0</v>
      </c>
      <c r="BH211" s="212">
        <f>IF(N211="sníž. přenesená",J211,0)</f>
        <v>0</v>
      </c>
      <c r="BI211" s="212">
        <f>IF(N211="nulová",J211,0)</f>
        <v>0</v>
      </c>
      <c r="BJ211" s="17" t="s">
        <v>78</v>
      </c>
      <c r="BK211" s="212">
        <f>ROUND(I211*H211,2)</f>
        <v>0</v>
      </c>
      <c r="BL211" s="17" t="s">
        <v>168</v>
      </c>
      <c r="BM211" s="211" t="s">
        <v>304</v>
      </c>
    </row>
    <row r="212" spans="2:51" s="13" customFormat="1" ht="11.25">
      <c r="B212" s="213"/>
      <c r="C212" s="214"/>
      <c r="D212" s="215" t="s">
        <v>125</v>
      </c>
      <c r="E212" s="216" t="s">
        <v>1</v>
      </c>
      <c r="F212" s="217" t="s">
        <v>305</v>
      </c>
      <c r="G212" s="214"/>
      <c r="H212" s="218">
        <v>135.95</v>
      </c>
      <c r="I212" s="219"/>
      <c r="J212" s="214"/>
      <c r="K212" s="214"/>
      <c r="L212" s="220"/>
      <c r="M212" s="221"/>
      <c r="N212" s="222"/>
      <c r="O212" s="222"/>
      <c r="P212" s="222"/>
      <c r="Q212" s="222"/>
      <c r="R212" s="222"/>
      <c r="S212" s="222"/>
      <c r="T212" s="223"/>
      <c r="AT212" s="224" t="s">
        <v>125</v>
      </c>
      <c r="AU212" s="224" t="s">
        <v>80</v>
      </c>
      <c r="AV212" s="13" t="s">
        <v>80</v>
      </c>
      <c r="AW212" s="13" t="s">
        <v>30</v>
      </c>
      <c r="AX212" s="13" t="s">
        <v>73</v>
      </c>
      <c r="AY212" s="224" t="s">
        <v>116</v>
      </c>
    </row>
    <row r="213" spans="2:51" s="14" customFormat="1" ht="11.25">
      <c r="B213" s="225"/>
      <c r="C213" s="226"/>
      <c r="D213" s="215" t="s">
        <v>125</v>
      </c>
      <c r="E213" s="227" t="s">
        <v>1</v>
      </c>
      <c r="F213" s="228" t="s">
        <v>130</v>
      </c>
      <c r="G213" s="226"/>
      <c r="H213" s="229">
        <v>135.95</v>
      </c>
      <c r="I213" s="230"/>
      <c r="J213" s="226"/>
      <c r="K213" s="226"/>
      <c r="L213" s="231"/>
      <c r="M213" s="232"/>
      <c r="N213" s="233"/>
      <c r="O213" s="233"/>
      <c r="P213" s="233"/>
      <c r="Q213" s="233"/>
      <c r="R213" s="233"/>
      <c r="S213" s="233"/>
      <c r="T213" s="234"/>
      <c r="AT213" s="235" t="s">
        <v>125</v>
      </c>
      <c r="AU213" s="235" t="s">
        <v>80</v>
      </c>
      <c r="AV213" s="14" t="s">
        <v>123</v>
      </c>
      <c r="AW213" s="14" t="s">
        <v>30</v>
      </c>
      <c r="AX213" s="14" t="s">
        <v>78</v>
      </c>
      <c r="AY213" s="235" t="s">
        <v>116</v>
      </c>
    </row>
    <row r="214" spans="1:65" s="2" customFormat="1" ht="21.75" customHeight="1">
      <c r="A214" s="34"/>
      <c r="B214" s="35"/>
      <c r="C214" s="199" t="s">
        <v>306</v>
      </c>
      <c r="D214" s="199" t="s">
        <v>119</v>
      </c>
      <c r="E214" s="200" t="s">
        <v>307</v>
      </c>
      <c r="F214" s="201" t="s">
        <v>308</v>
      </c>
      <c r="G214" s="202" t="s">
        <v>135</v>
      </c>
      <c r="H214" s="203">
        <v>679.749</v>
      </c>
      <c r="I214" s="204"/>
      <c r="J214" s="205">
        <f>ROUND(I214*H214,2)</f>
        <v>0</v>
      </c>
      <c r="K214" s="206"/>
      <c r="L214" s="39"/>
      <c r="M214" s="207" t="s">
        <v>1</v>
      </c>
      <c r="N214" s="208" t="s">
        <v>38</v>
      </c>
      <c r="O214" s="71"/>
      <c r="P214" s="209">
        <f>O214*H214</f>
        <v>0</v>
      </c>
      <c r="Q214" s="209">
        <v>0.00013</v>
      </c>
      <c r="R214" s="209">
        <f>Q214*H214</f>
        <v>0.08836737</v>
      </c>
      <c r="S214" s="209">
        <v>0</v>
      </c>
      <c r="T214" s="210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11" t="s">
        <v>168</v>
      </c>
      <c r="AT214" s="211" t="s">
        <v>119</v>
      </c>
      <c r="AU214" s="211" t="s">
        <v>80</v>
      </c>
      <c r="AY214" s="17" t="s">
        <v>116</v>
      </c>
      <c r="BE214" s="212">
        <f>IF(N214="základní",J214,0)</f>
        <v>0</v>
      </c>
      <c r="BF214" s="212">
        <f>IF(N214="snížená",J214,0)</f>
        <v>0</v>
      </c>
      <c r="BG214" s="212">
        <f>IF(N214="zákl. přenesená",J214,0)</f>
        <v>0</v>
      </c>
      <c r="BH214" s="212">
        <f>IF(N214="sníž. přenesená",J214,0)</f>
        <v>0</v>
      </c>
      <c r="BI214" s="212">
        <f>IF(N214="nulová",J214,0)</f>
        <v>0</v>
      </c>
      <c r="BJ214" s="17" t="s">
        <v>78</v>
      </c>
      <c r="BK214" s="212">
        <f>ROUND(I214*H214,2)</f>
        <v>0</v>
      </c>
      <c r="BL214" s="17" t="s">
        <v>168</v>
      </c>
      <c r="BM214" s="211" t="s">
        <v>309</v>
      </c>
    </row>
    <row r="215" spans="2:51" s="13" customFormat="1" ht="11.25">
      <c r="B215" s="213"/>
      <c r="C215" s="214"/>
      <c r="D215" s="215" t="s">
        <v>125</v>
      </c>
      <c r="E215" s="216" t="s">
        <v>1</v>
      </c>
      <c r="F215" s="217" t="s">
        <v>300</v>
      </c>
      <c r="G215" s="214"/>
      <c r="H215" s="218">
        <v>679.749</v>
      </c>
      <c r="I215" s="219"/>
      <c r="J215" s="214"/>
      <c r="K215" s="214"/>
      <c r="L215" s="220"/>
      <c r="M215" s="221"/>
      <c r="N215" s="222"/>
      <c r="O215" s="222"/>
      <c r="P215" s="222"/>
      <c r="Q215" s="222"/>
      <c r="R215" s="222"/>
      <c r="S215" s="222"/>
      <c r="T215" s="223"/>
      <c r="AT215" s="224" t="s">
        <v>125</v>
      </c>
      <c r="AU215" s="224" t="s">
        <v>80</v>
      </c>
      <c r="AV215" s="13" t="s">
        <v>80</v>
      </c>
      <c r="AW215" s="13" t="s">
        <v>30</v>
      </c>
      <c r="AX215" s="13" t="s">
        <v>73</v>
      </c>
      <c r="AY215" s="224" t="s">
        <v>116</v>
      </c>
    </row>
    <row r="216" spans="2:51" s="14" customFormat="1" ht="11.25">
      <c r="B216" s="225"/>
      <c r="C216" s="226"/>
      <c r="D216" s="215" t="s">
        <v>125</v>
      </c>
      <c r="E216" s="227" t="s">
        <v>1</v>
      </c>
      <c r="F216" s="228" t="s">
        <v>130</v>
      </c>
      <c r="G216" s="226"/>
      <c r="H216" s="229">
        <v>679.749</v>
      </c>
      <c r="I216" s="230"/>
      <c r="J216" s="226"/>
      <c r="K216" s="226"/>
      <c r="L216" s="231"/>
      <c r="M216" s="232"/>
      <c r="N216" s="233"/>
      <c r="O216" s="233"/>
      <c r="P216" s="233"/>
      <c r="Q216" s="233"/>
      <c r="R216" s="233"/>
      <c r="S216" s="233"/>
      <c r="T216" s="234"/>
      <c r="AT216" s="235" t="s">
        <v>125</v>
      </c>
      <c r="AU216" s="235" t="s">
        <v>80</v>
      </c>
      <c r="AV216" s="14" t="s">
        <v>123</v>
      </c>
      <c r="AW216" s="14" t="s">
        <v>30</v>
      </c>
      <c r="AX216" s="14" t="s">
        <v>78</v>
      </c>
      <c r="AY216" s="235" t="s">
        <v>116</v>
      </c>
    </row>
    <row r="217" spans="1:65" s="2" customFormat="1" ht="21.75" customHeight="1">
      <c r="A217" s="34"/>
      <c r="B217" s="35"/>
      <c r="C217" s="199" t="s">
        <v>310</v>
      </c>
      <c r="D217" s="199" t="s">
        <v>119</v>
      </c>
      <c r="E217" s="200" t="s">
        <v>311</v>
      </c>
      <c r="F217" s="201" t="s">
        <v>312</v>
      </c>
      <c r="G217" s="202" t="s">
        <v>135</v>
      </c>
      <c r="H217" s="203">
        <v>679.749</v>
      </c>
      <c r="I217" s="204"/>
      <c r="J217" s="205">
        <f>ROUND(I217*H217,2)</f>
        <v>0</v>
      </c>
      <c r="K217" s="206"/>
      <c r="L217" s="39"/>
      <c r="M217" s="207" t="s">
        <v>1</v>
      </c>
      <c r="N217" s="208" t="s">
        <v>38</v>
      </c>
      <c r="O217" s="71"/>
      <c r="P217" s="209">
        <f>O217*H217</f>
        <v>0</v>
      </c>
      <c r="Q217" s="209">
        <v>0.00029</v>
      </c>
      <c r="R217" s="209">
        <f>Q217*H217</f>
        <v>0.19712721</v>
      </c>
      <c r="S217" s="209">
        <v>0</v>
      </c>
      <c r="T217" s="210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11" t="s">
        <v>168</v>
      </c>
      <c r="AT217" s="211" t="s">
        <v>119</v>
      </c>
      <c r="AU217" s="211" t="s">
        <v>80</v>
      </c>
      <c r="AY217" s="17" t="s">
        <v>116</v>
      </c>
      <c r="BE217" s="212">
        <f>IF(N217="základní",J217,0)</f>
        <v>0</v>
      </c>
      <c r="BF217" s="212">
        <f>IF(N217="snížená",J217,0)</f>
        <v>0</v>
      </c>
      <c r="BG217" s="212">
        <f>IF(N217="zákl. přenesená",J217,0)</f>
        <v>0</v>
      </c>
      <c r="BH217" s="212">
        <f>IF(N217="sníž. přenesená",J217,0)</f>
        <v>0</v>
      </c>
      <c r="BI217" s="212">
        <f>IF(N217="nulová",J217,0)</f>
        <v>0</v>
      </c>
      <c r="BJ217" s="17" t="s">
        <v>78</v>
      </c>
      <c r="BK217" s="212">
        <f>ROUND(I217*H217,2)</f>
        <v>0</v>
      </c>
      <c r="BL217" s="17" t="s">
        <v>168</v>
      </c>
      <c r="BM217" s="211" t="s">
        <v>313</v>
      </c>
    </row>
    <row r="218" spans="1:65" s="2" customFormat="1" ht="21.75" customHeight="1">
      <c r="A218" s="34"/>
      <c r="B218" s="35"/>
      <c r="C218" s="199" t="s">
        <v>314</v>
      </c>
      <c r="D218" s="199" t="s">
        <v>119</v>
      </c>
      <c r="E218" s="200" t="s">
        <v>315</v>
      </c>
      <c r="F218" s="201" t="s">
        <v>316</v>
      </c>
      <c r="G218" s="202" t="s">
        <v>135</v>
      </c>
      <c r="H218" s="203">
        <v>135.95</v>
      </c>
      <c r="I218" s="204"/>
      <c r="J218" s="205">
        <f>ROUND(I218*H218,2)</f>
        <v>0</v>
      </c>
      <c r="K218" s="206"/>
      <c r="L218" s="39"/>
      <c r="M218" s="207" t="s">
        <v>1</v>
      </c>
      <c r="N218" s="208" t="s">
        <v>38</v>
      </c>
      <c r="O218" s="71"/>
      <c r="P218" s="209">
        <f>O218*H218</f>
        <v>0</v>
      </c>
      <c r="Q218" s="209">
        <v>0.00032</v>
      </c>
      <c r="R218" s="209">
        <f>Q218*H218</f>
        <v>0.043504</v>
      </c>
      <c r="S218" s="209">
        <v>0</v>
      </c>
      <c r="T218" s="210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11" t="s">
        <v>168</v>
      </c>
      <c r="AT218" s="211" t="s">
        <v>119</v>
      </c>
      <c r="AU218" s="211" t="s">
        <v>80</v>
      </c>
      <c r="AY218" s="17" t="s">
        <v>116</v>
      </c>
      <c r="BE218" s="212">
        <f>IF(N218="základní",J218,0)</f>
        <v>0</v>
      </c>
      <c r="BF218" s="212">
        <f>IF(N218="snížená",J218,0)</f>
        <v>0</v>
      </c>
      <c r="BG218" s="212">
        <f>IF(N218="zákl. přenesená",J218,0)</f>
        <v>0</v>
      </c>
      <c r="BH218" s="212">
        <f>IF(N218="sníž. přenesená",J218,0)</f>
        <v>0</v>
      </c>
      <c r="BI218" s="212">
        <f>IF(N218="nulová",J218,0)</f>
        <v>0</v>
      </c>
      <c r="BJ218" s="17" t="s">
        <v>78</v>
      </c>
      <c r="BK218" s="212">
        <f>ROUND(I218*H218,2)</f>
        <v>0</v>
      </c>
      <c r="BL218" s="17" t="s">
        <v>168</v>
      </c>
      <c r="BM218" s="211" t="s">
        <v>317</v>
      </c>
    </row>
    <row r="219" spans="2:51" s="13" customFormat="1" ht="11.25">
      <c r="B219" s="213"/>
      <c r="C219" s="214"/>
      <c r="D219" s="215" t="s">
        <v>125</v>
      </c>
      <c r="E219" s="216" t="s">
        <v>1</v>
      </c>
      <c r="F219" s="217" t="s">
        <v>318</v>
      </c>
      <c r="G219" s="214"/>
      <c r="H219" s="218">
        <v>135.95</v>
      </c>
      <c r="I219" s="219"/>
      <c r="J219" s="214"/>
      <c r="K219" s="214"/>
      <c r="L219" s="220"/>
      <c r="M219" s="221"/>
      <c r="N219" s="222"/>
      <c r="O219" s="222"/>
      <c r="P219" s="222"/>
      <c r="Q219" s="222"/>
      <c r="R219" s="222"/>
      <c r="S219" s="222"/>
      <c r="T219" s="223"/>
      <c r="AT219" s="224" t="s">
        <v>125</v>
      </c>
      <c r="AU219" s="224" t="s">
        <v>80</v>
      </c>
      <c r="AV219" s="13" t="s">
        <v>80</v>
      </c>
      <c r="AW219" s="13" t="s">
        <v>30</v>
      </c>
      <c r="AX219" s="13" t="s">
        <v>73</v>
      </c>
      <c r="AY219" s="224" t="s">
        <v>116</v>
      </c>
    </row>
    <row r="220" spans="2:51" s="14" customFormat="1" ht="11.25">
      <c r="B220" s="225"/>
      <c r="C220" s="226"/>
      <c r="D220" s="215" t="s">
        <v>125</v>
      </c>
      <c r="E220" s="227" t="s">
        <v>1</v>
      </c>
      <c r="F220" s="228" t="s">
        <v>130</v>
      </c>
      <c r="G220" s="226"/>
      <c r="H220" s="229">
        <v>135.95</v>
      </c>
      <c r="I220" s="230"/>
      <c r="J220" s="226"/>
      <c r="K220" s="226"/>
      <c r="L220" s="231"/>
      <c r="M220" s="232"/>
      <c r="N220" s="233"/>
      <c r="O220" s="233"/>
      <c r="P220" s="233"/>
      <c r="Q220" s="233"/>
      <c r="R220" s="233"/>
      <c r="S220" s="233"/>
      <c r="T220" s="234"/>
      <c r="AT220" s="235" t="s">
        <v>125</v>
      </c>
      <c r="AU220" s="235" t="s">
        <v>80</v>
      </c>
      <c r="AV220" s="14" t="s">
        <v>123</v>
      </c>
      <c r="AW220" s="14" t="s">
        <v>30</v>
      </c>
      <c r="AX220" s="14" t="s">
        <v>78</v>
      </c>
      <c r="AY220" s="235" t="s">
        <v>116</v>
      </c>
    </row>
    <row r="221" spans="1:65" s="2" customFormat="1" ht="21.75" customHeight="1">
      <c r="A221" s="34"/>
      <c r="B221" s="35"/>
      <c r="C221" s="199" t="s">
        <v>319</v>
      </c>
      <c r="D221" s="199" t="s">
        <v>119</v>
      </c>
      <c r="E221" s="200" t="s">
        <v>320</v>
      </c>
      <c r="F221" s="201" t="s">
        <v>321</v>
      </c>
      <c r="G221" s="202" t="s">
        <v>322</v>
      </c>
      <c r="H221" s="203">
        <v>407.849</v>
      </c>
      <c r="I221" s="204"/>
      <c r="J221" s="205">
        <f>ROUND(I221*H221,2)</f>
        <v>0</v>
      </c>
      <c r="K221" s="206"/>
      <c r="L221" s="39"/>
      <c r="M221" s="207" t="s">
        <v>1</v>
      </c>
      <c r="N221" s="208" t="s">
        <v>38</v>
      </c>
      <c r="O221" s="71"/>
      <c r="P221" s="209">
        <f>O221*H221</f>
        <v>0</v>
      </c>
      <c r="Q221" s="209">
        <v>1E-05</v>
      </c>
      <c r="R221" s="209">
        <f>Q221*H221</f>
        <v>0.004078490000000001</v>
      </c>
      <c r="S221" s="209">
        <v>0</v>
      </c>
      <c r="T221" s="210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11" t="s">
        <v>168</v>
      </c>
      <c r="AT221" s="211" t="s">
        <v>119</v>
      </c>
      <c r="AU221" s="211" t="s">
        <v>80</v>
      </c>
      <c r="AY221" s="17" t="s">
        <v>116</v>
      </c>
      <c r="BE221" s="212">
        <f>IF(N221="základní",J221,0)</f>
        <v>0</v>
      </c>
      <c r="BF221" s="212">
        <f>IF(N221="snížená",J221,0)</f>
        <v>0</v>
      </c>
      <c r="BG221" s="212">
        <f>IF(N221="zákl. přenesená",J221,0)</f>
        <v>0</v>
      </c>
      <c r="BH221" s="212">
        <f>IF(N221="sníž. přenesená",J221,0)</f>
        <v>0</v>
      </c>
      <c r="BI221" s="212">
        <f>IF(N221="nulová",J221,0)</f>
        <v>0</v>
      </c>
      <c r="BJ221" s="17" t="s">
        <v>78</v>
      </c>
      <c r="BK221" s="212">
        <f>ROUND(I221*H221,2)</f>
        <v>0</v>
      </c>
      <c r="BL221" s="17" t="s">
        <v>168</v>
      </c>
      <c r="BM221" s="211" t="s">
        <v>323</v>
      </c>
    </row>
    <row r="222" spans="2:51" s="13" customFormat="1" ht="11.25">
      <c r="B222" s="213"/>
      <c r="C222" s="214"/>
      <c r="D222" s="215" t="s">
        <v>125</v>
      </c>
      <c r="E222" s="216" t="s">
        <v>1</v>
      </c>
      <c r="F222" s="217" t="s">
        <v>324</v>
      </c>
      <c r="G222" s="214"/>
      <c r="H222" s="218">
        <v>407.849</v>
      </c>
      <c r="I222" s="219"/>
      <c r="J222" s="214"/>
      <c r="K222" s="214"/>
      <c r="L222" s="220"/>
      <c r="M222" s="221"/>
      <c r="N222" s="222"/>
      <c r="O222" s="222"/>
      <c r="P222" s="222"/>
      <c r="Q222" s="222"/>
      <c r="R222" s="222"/>
      <c r="S222" s="222"/>
      <c r="T222" s="223"/>
      <c r="AT222" s="224" t="s">
        <v>125</v>
      </c>
      <c r="AU222" s="224" t="s">
        <v>80</v>
      </c>
      <c r="AV222" s="13" t="s">
        <v>80</v>
      </c>
      <c r="AW222" s="13" t="s">
        <v>30</v>
      </c>
      <c r="AX222" s="13" t="s">
        <v>73</v>
      </c>
      <c r="AY222" s="224" t="s">
        <v>116</v>
      </c>
    </row>
    <row r="223" spans="2:51" s="14" customFormat="1" ht="11.25">
      <c r="B223" s="225"/>
      <c r="C223" s="226"/>
      <c r="D223" s="215" t="s">
        <v>125</v>
      </c>
      <c r="E223" s="227" t="s">
        <v>1</v>
      </c>
      <c r="F223" s="228" t="s">
        <v>130</v>
      </c>
      <c r="G223" s="226"/>
      <c r="H223" s="229">
        <v>407.849</v>
      </c>
      <c r="I223" s="230"/>
      <c r="J223" s="226"/>
      <c r="K223" s="226"/>
      <c r="L223" s="231"/>
      <c r="M223" s="232"/>
      <c r="N223" s="233"/>
      <c r="O223" s="233"/>
      <c r="P223" s="233"/>
      <c r="Q223" s="233"/>
      <c r="R223" s="233"/>
      <c r="S223" s="233"/>
      <c r="T223" s="234"/>
      <c r="AT223" s="235" t="s">
        <v>125</v>
      </c>
      <c r="AU223" s="235" t="s">
        <v>80</v>
      </c>
      <c r="AV223" s="14" t="s">
        <v>123</v>
      </c>
      <c r="AW223" s="14" t="s">
        <v>30</v>
      </c>
      <c r="AX223" s="14" t="s">
        <v>78</v>
      </c>
      <c r="AY223" s="235" t="s">
        <v>116</v>
      </c>
    </row>
    <row r="224" spans="2:63" s="12" customFormat="1" ht="22.9" customHeight="1">
      <c r="B224" s="183"/>
      <c r="C224" s="184"/>
      <c r="D224" s="185" t="s">
        <v>72</v>
      </c>
      <c r="E224" s="197" t="s">
        <v>325</v>
      </c>
      <c r="F224" s="197" t="s">
        <v>326</v>
      </c>
      <c r="G224" s="184"/>
      <c r="H224" s="184"/>
      <c r="I224" s="187"/>
      <c r="J224" s="198">
        <f>BK224</f>
        <v>0</v>
      </c>
      <c r="K224" s="184"/>
      <c r="L224" s="189"/>
      <c r="M224" s="190"/>
      <c r="N224" s="191"/>
      <c r="O224" s="191"/>
      <c r="P224" s="192">
        <f>P225</f>
        <v>0</v>
      </c>
      <c r="Q224" s="191"/>
      <c r="R224" s="192">
        <f>R225</f>
        <v>0.016249999999999997</v>
      </c>
      <c r="S224" s="191"/>
      <c r="T224" s="193">
        <f>T225</f>
        <v>0</v>
      </c>
      <c r="AR224" s="194" t="s">
        <v>80</v>
      </c>
      <c r="AT224" s="195" t="s">
        <v>72</v>
      </c>
      <c r="AU224" s="195" t="s">
        <v>78</v>
      </c>
      <c r="AY224" s="194" t="s">
        <v>116</v>
      </c>
      <c r="BK224" s="196">
        <f>BK225</f>
        <v>0</v>
      </c>
    </row>
    <row r="225" spans="1:65" s="2" customFormat="1" ht="16.5" customHeight="1">
      <c r="A225" s="34"/>
      <c r="B225" s="35"/>
      <c r="C225" s="199" t="s">
        <v>195</v>
      </c>
      <c r="D225" s="199" t="s">
        <v>119</v>
      </c>
      <c r="E225" s="200" t="s">
        <v>327</v>
      </c>
      <c r="F225" s="201" t="s">
        <v>328</v>
      </c>
      <c r="G225" s="202" t="s">
        <v>135</v>
      </c>
      <c r="H225" s="203">
        <v>125</v>
      </c>
      <c r="I225" s="204"/>
      <c r="J225" s="205">
        <f>ROUND(I225*H225,2)</f>
        <v>0</v>
      </c>
      <c r="K225" s="206"/>
      <c r="L225" s="39"/>
      <c r="M225" s="207" t="s">
        <v>1</v>
      </c>
      <c r="N225" s="208" t="s">
        <v>38</v>
      </c>
      <c r="O225" s="71"/>
      <c r="P225" s="209">
        <f>O225*H225</f>
        <v>0</v>
      </c>
      <c r="Q225" s="209">
        <v>0.00013</v>
      </c>
      <c r="R225" s="209">
        <f>Q225*H225</f>
        <v>0.016249999999999997</v>
      </c>
      <c r="S225" s="209">
        <v>0</v>
      </c>
      <c r="T225" s="210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11" t="s">
        <v>168</v>
      </c>
      <c r="AT225" s="211" t="s">
        <v>119</v>
      </c>
      <c r="AU225" s="211" t="s">
        <v>80</v>
      </c>
      <c r="AY225" s="17" t="s">
        <v>116</v>
      </c>
      <c r="BE225" s="212">
        <f>IF(N225="základní",J225,0)</f>
        <v>0</v>
      </c>
      <c r="BF225" s="212">
        <f>IF(N225="snížená",J225,0)</f>
        <v>0</v>
      </c>
      <c r="BG225" s="212">
        <f>IF(N225="zákl. přenesená",J225,0)</f>
        <v>0</v>
      </c>
      <c r="BH225" s="212">
        <f>IF(N225="sníž. přenesená",J225,0)</f>
        <v>0</v>
      </c>
      <c r="BI225" s="212">
        <f>IF(N225="nulová",J225,0)</f>
        <v>0</v>
      </c>
      <c r="BJ225" s="17" t="s">
        <v>78</v>
      </c>
      <c r="BK225" s="212">
        <f>ROUND(I225*H225,2)</f>
        <v>0</v>
      </c>
      <c r="BL225" s="17" t="s">
        <v>168</v>
      </c>
      <c r="BM225" s="211" t="s">
        <v>329</v>
      </c>
    </row>
    <row r="226" spans="2:63" s="12" customFormat="1" ht="22.9" customHeight="1">
      <c r="B226" s="183"/>
      <c r="C226" s="184"/>
      <c r="D226" s="185" t="s">
        <v>72</v>
      </c>
      <c r="E226" s="197" t="s">
        <v>330</v>
      </c>
      <c r="F226" s="197" t="s">
        <v>331</v>
      </c>
      <c r="G226" s="184"/>
      <c r="H226" s="184"/>
      <c r="I226" s="187"/>
      <c r="J226" s="198">
        <f>BK226</f>
        <v>0</v>
      </c>
      <c r="K226" s="184"/>
      <c r="L226" s="189"/>
      <c r="M226" s="190"/>
      <c r="N226" s="191"/>
      <c r="O226" s="191"/>
      <c r="P226" s="192">
        <f>SUM(P227:P229)</f>
        <v>0</v>
      </c>
      <c r="Q226" s="191"/>
      <c r="R226" s="192">
        <f>SUM(R227:R229)</f>
        <v>0.0809856</v>
      </c>
      <c r="S226" s="191"/>
      <c r="T226" s="193">
        <f>SUM(T227:T229)</f>
        <v>0</v>
      </c>
      <c r="AR226" s="194" t="s">
        <v>80</v>
      </c>
      <c r="AT226" s="195" t="s">
        <v>72</v>
      </c>
      <c r="AU226" s="195" t="s">
        <v>78</v>
      </c>
      <c r="AY226" s="194" t="s">
        <v>116</v>
      </c>
      <c r="BK226" s="196">
        <f>SUM(BK227:BK229)</f>
        <v>0</v>
      </c>
    </row>
    <row r="227" spans="1:65" s="2" customFormat="1" ht="16.5" customHeight="1">
      <c r="A227" s="34"/>
      <c r="B227" s="35"/>
      <c r="C227" s="199" t="s">
        <v>332</v>
      </c>
      <c r="D227" s="199" t="s">
        <v>119</v>
      </c>
      <c r="E227" s="200" t="s">
        <v>333</v>
      </c>
      <c r="F227" s="201" t="s">
        <v>334</v>
      </c>
      <c r="G227" s="202" t="s">
        <v>135</v>
      </c>
      <c r="H227" s="203">
        <v>106.56</v>
      </c>
      <c r="I227" s="204"/>
      <c r="J227" s="205">
        <f>ROUND(I227*H227,2)</f>
        <v>0</v>
      </c>
      <c r="K227" s="206"/>
      <c r="L227" s="39"/>
      <c r="M227" s="207" t="s">
        <v>1</v>
      </c>
      <c r="N227" s="208" t="s">
        <v>38</v>
      </c>
      <c r="O227" s="71"/>
      <c r="P227" s="209">
        <f>O227*H227</f>
        <v>0</v>
      </c>
      <c r="Q227" s="209">
        <v>0.00076</v>
      </c>
      <c r="R227" s="209">
        <f>Q227*H227</f>
        <v>0.0809856</v>
      </c>
      <c r="S227" s="209">
        <v>0</v>
      </c>
      <c r="T227" s="210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11" t="s">
        <v>168</v>
      </c>
      <c r="AT227" s="211" t="s">
        <v>119</v>
      </c>
      <c r="AU227" s="211" t="s">
        <v>80</v>
      </c>
      <c r="AY227" s="17" t="s">
        <v>116</v>
      </c>
      <c r="BE227" s="212">
        <f>IF(N227="základní",J227,0)</f>
        <v>0</v>
      </c>
      <c r="BF227" s="212">
        <f>IF(N227="snížená",J227,0)</f>
        <v>0</v>
      </c>
      <c r="BG227" s="212">
        <f>IF(N227="zákl. přenesená",J227,0)</f>
        <v>0</v>
      </c>
      <c r="BH227" s="212">
        <f>IF(N227="sníž. přenesená",J227,0)</f>
        <v>0</v>
      </c>
      <c r="BI227" s="212">
        <f>IF(N227="nulová",J227,0)</f>
        <v>0</v>
      </c>
      <c r="BJ227" s="17" t="s">
        <v>78</v>
      </c>
      <c r="BK227" s="212">
        <f>ROUND(I227*H227,2)</f>
        <v>0</v>
      </c>
      <c r="BL227" s="17" t="s">
        <v>168</v>
      </c>
      <c r="BM227" s="211" t="s">
        <v>335</v>
      </c>
    </row>
    <row r="228" spans="2:51" s="13" customFormat="1" ht="11.25">
      <c r="B228" s="213"/>
      <c r="C228" s="214"/>
      <c r="D228" s="215" t="s">
        <v>125</v>
      </c>
      <c r="E228" s="216" t="s">
        <v>1</v>
      </c>
      <c r="F228" s="217" t="s">
        <v>336</v>
      </c>
      <c r="G228" s="214"/>
      <c r="H228" s="218">
        <v>106.56</v>
      </c>
      <c r="I228" s="219"/>
      <c r="J228" s="214"/>
      <c r="K228" s="214"/>
      <c r="L228" s="220"/>
      <c r="M228" s="221"/>
      <c r="N228" s="222"/>
      <c r="O228" s="222"/>
      <c r="P228" s="222"/>
      <c r="Q228" s="222"/>
      <c r="R228" s="222"/>
      <c r="S228" s="222"/>
      <c r="T228" s="223"/>
      <c r="AT228" s="224" t="s">
        <v>125</v>
      </c>
      <c r="AU228" s="224" t="s">
        <v>80</v>
      </c>
      <c r="AV228" s="13" t="s">
        <v>80</v>
      </c>
      <c r="AW228" s="13" t="s">
        <v>30</v>
      </c>
      <c r="AX228" s="13" t="s">
        <v>73</v>
      </c>
      <c r="AY228" s="224" t="s">
        <v>116</v>
      </c>
    </row>
    <row r="229" spans="2:51" s="14" customFormat="1" ht="11.25">
      <c r="B229" s="225"/>
      <c r="C229" s="226"/>
      <c r="D229" s="215" t="s">
        <v>125</v>
      </c>
      <c r="E229" s="227" t="s">
        <v>1</v>
      </c>
      <c r="F229" s="228" t="s">
        <v>130</v>
      </c>
      <c r="G229" s="226"/>
      <c r="H229" s="229">
        <v>106.56</v>
      </c>
      <c r="I229" s="230"/>
      <c r="J229" s="226"/>
      <c r="K229" s="226"/>
      <c r="L229" s="231"/>
      <c r="M229" s="232"/>
      <c r="N229" s="233"/>
      <c r="O229" s="233"/>
      <c r="P229" s="233"/>
      <c r="Q229" s="233"/>
      <c r="R229" s="233"/>
      <c r="S229" s="233"/>
      <c r="T229" s="234"/>
      <c r="AT229" s="235" t="s">
        <v>125</v>
      </c>
      <c r="AU229" s="235" t="s">
        <v>80</v>
      </c>
      <c r="AV229" s="14" t="s">
        <v>123</v>
      </c>
      <c r="AW229" s="14" t="s">
        <v>30</v>
      </c>
      <c r="AX229" s="14" t="s">
        <v>78</v>
      </c>
      <c r="AY229" s="235" t="s">
        <v>116</v>
      </c>
    </row>
    <row r="230" spans="2:63" s="12" customFormat="1" ht="25.9" customHeight="1">
      <c r="B230" s="183"/>
      <c r="C230" s="184"/>
      <c r="D230" s="185" t="s">
        <v>72</v>
      </c>
      <c r="E230" s="186" t="s">
        <v>337</v>
      </c>
      <c r="F230" s="186" t="s">
        <v>338</v>
      </c>
      <c r="G230" s="184"/>
      <c r="H230" s="184"/>
      <c r="I230" s="187"/>
      <c r="J230" s="188">
        <f>BK230</f>
        <v>0</v>
      </c>
      <c r="K230" s="184"/>
      <c r="L230" s="189"/>
      <c r="M230" s="190"/>
      <c r="N230" s="191"/>
      <c r="O230" s="191"/>
      <c r="P230" s="192">
        <f>P231+P233+P236+P239</f>
        <v>0</v>
      </c>
      <c r="Q230" s="191"/>
      <c r="R230" s="192">
        <f>R231+R233+R236+R239</f>
        <v>0</v>
      </c>
      <c r="S230" s="191"/>
      <c r="T230" s="193">
        <f>T231+T233+T236+T239</f>
        <v>0</v>
      </c>
      <c r="AR230" s="194" t="s">
        <v>146</v>
      </c>
      <c r="AT230" s="195" t="s">
        <v>72</v>
      </c>
      <c r="AU230" s="195" t="s">
        <v>73</v>
      </c>
      <c r="AY230" s="194" t="s">
        <v>116</v>
      </c>
      <c r="BK230" s="196">
        <f>BK231+BK233+BK236+BK239</f>
        <v>0</v>
      </c>
    </row>
    <row r="231" spans="2:63" s="12" customFormat="1" ht="22.9" customHeight="1">
      <c r="B231" s="183"/>
      <c r="C231" s="184"/>
      <c r="D231" s="185" t="s">
        <v>72</v>
      </c>
      <c r="E231" s="197" t="s">
        <v>339</v>
      </c>
      <c r="F231" s="197" t="s">
        <v>340</v>
      </c>
      <c r="G231" s="184"/>
      <c r="H231" s="184"/>
      <c r="I231" s="187"/>
      <c r="J231" s="198">
        <f>BK231</f>
        <v>0</v>
      </c>
      <c r="K231" s="184"/>
      <c r="L231" s="189"/>
      <c r="M231" s="190"/>
      <c r="N231" s="191"/>
      <c r="O231" s="191"/>
      <c r="P231" s="192">
        <f>P232</f>
        <v>0</v>
      </c>
      <c r="Q231" s="191"/>
      <c r="R231" s="192">
        <f>R232</f>
        <v>0</v>
      </c>
      <c r="S231" s="191"/>
      <c r="T231" s="193">
        <f>T232</f>
        <v>0</v>
      </c>
      <c r="AR231" s="194" t="s">
        <v>146</v>
      </c>
      <c r="AT231" s="195" t="s">
        <v>72</v>
      </c>
      <c r="AU231" s="195" t="s">
        <v>78</v>
      </c>
      <c r="AY231" s="194" t="s">
        <v>116</v>
      </c>
      <c r="BK231" s="196">
        <f>BK232</f>
        <v>0</v>
      </c>
    </row>
    <row r="232" spans="1:65" s="2" customFormat="1" ht="16.5" customHeight="1">
      <c r="A232" s="34"/>
      <c r="B232" s="35"/>
      <c r="C232" s="199" t="s">
        <v>341</v>
      </c>
      <c r="D232" s="199" t="s">
        <v>119</v>
      </c>
      <c r="E232" s="200" t="s">
        <v>342</v>
      </c>
      <c r="F232" s="201" t="s">
        <v>343</v>
      </c>
      <c r="G232" s="202" t="s">
        <v>270</v>
      </c>
      <c r="H232" s="236"/>
      <c r="I232" s="204"/>
      <c r="J232" s="205">
        <f>ROUND(I232*H232,2)</f>
        <v>0</v>
      </c>
      <c r="K232" s="206"/>
      <c r="L232" s="39"/>
      <c r="M232" s="207" t="s">
        <v>1</v>
      </c>
      <c r="N232" s="208" t="s">
        <v>38</v>
      </c>
      <c r="O232" s="71"/>
      <c r="P232" s="209">
        <f>O232*H232</f>
        <v>0</v>
      </c>
      <c r="Q232" s="209">
        <v>0</v>
      </c>
      <c r="R232" s="209">
        <f>Q232*H232</f>
        <v>0</v>
      </c>
      <c r="S232" s="209">
        <v>0</v>
      </c>
      <c r="T232" s="210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11" t="s">
        <v>344</v>
      </c>
      <c r="AT232" s="211" t="s">
        <v>119</v>
      </c>
      <c r="AU232" s="211" t="s">
        <v>80</v>
      </c>
      <c r="AY232" s="17" t="s">
        <v>116</v>
      </c>
      <c r="BE232" s="212">
        <f>IF(N232="základní",J232,0)</f>
        <v>0</v>
      </c>
      <c r="BF232" s="212">
        <f>IF(N232="snížená",J232,0)</f>
        <v>0</v>
      </c>
      <c r="BG232" s="212">
        <f>IF(N232="zákl. přenesená",J232,0)</f>
        <v>0</v>
      </c>
      <c r="BH232" s="212">
        <f>IF(N232="sníž. přenesená",J232,0)</f>
        <v>0</v>
      </c>
      <c r="BI232" s="212">
        <f>IF(N232="nulová",J232,0)</f>
        <v>0</v>
      </c>
      <c r="BJ232" s="17" t="s">
        <v>78</v>
      </c>
      <c r="BK232" s="212">
        <f>ROUND(I232*H232,2)</f>
        <v>0</v>
      </c>
      <c r="BL232" s="17" t="s">
        <v>344</v>
      </c>
      <c r="BM232" s="211" t="s">
        <v>345</v>
      </c>
    </row>
    <row r="233" spans="2:63" s="12" customFormat="1" ht="22.9" customHeight="1">
      <c r="B233" s="183"/>
      <c r="C233" s="184"/>
      <c r="D233" s="185" t="s">
        <v>72</v>
      </c>
      <c r="E233" s="197" t="s">
        <v>346</v>
      </c>
      <c r="F233" s="197" t="s">
        <v>347</v>
      </c>
      <c r="G233" s="184"/>
      <c r="H233" s="184"/>
      <c r="I233" s="187"/>
      <c r="J233" s="198">
        <f>BK233</f>
        <v>0</v>
      </c>
      <c r="K233" s="184"/>
      <c r="L233" s="189"/>
      <c r="M233" s="190"/>
      <c r="N233" s="191"/>
      <c r="O233" s="191"/>
      <c r="P233" s="192">
        <f>SUM(P234:P235)</f>
        <v>0</v>
      </c>
      <c r="Q233" s="191"/>
      <c r="R233" s="192">
        <f>SUM(R234:R235)</f>
        <v>0</v>
      </c>
      <c r="S233" s="191"/>
      <c r="T233" s="193">
        <f>SUM(T234:T235)</f>
        <v>0</v>
      </c>
      <c r="AR233" s="194" t="s">
        <v>146</v>
      </c>
      <c r="AT233" s="195" t="s">
        <v>72</v>
      </c>
      <c r="AU233" s="195" t="s">
        <v>78</v>
      </c>
      <c r="AY233" s="194" t="s">
        <v>116</v>
      </c>
      <c r="BK233" s="196">
        <f>SUM(BK234:BK235)</f>
        <v>0</v>
      </c>
    </row>
    <row r="234" spans="1:65" s="2" customFormat="1" ht="16.5" customHeight="1">
      <c r="A234" s="34"/>
      <c r="B234" s="35"/>
      <c r="C234" s="199" t="s">
        <v>348</v>
      </c>
      <c r="D234" s="199" t="s">
        <v>119</v>
      </c>
      <c r="E234" s="200" t="s">
        <v>349</v>
      </c>
      <c r="F234" s="201" t="s">
        <v>350</v>
      </c>
      <c r="G234" s="202" t="s">
        <v>1</v>
      </c>
      <c r="H234" s="203">
        <v>34768.516</v>
      </c>
      <c r="I234" s="204"/>
      <c r="J234" s="205">
        <f>ROUND(I234*H234,2)</f>
        <v>0</v>
      </c>
      <c r="K234" s="206"/>
      <c r="L234" s="39"/>
      <c r="M234" s="207" t="s">
        <v>1</v>
      </c>
      <c r="N234" s="208" t="s">
        <v>38</v>
      </c>
      <c r="O234" s="71"/>
      <c r="P234" s="209">
        <f>O234*H234</f>
        <v>0</v>
      </c>
      <c r="Q234" s="209">
        <v>0</v>
      </c>
      <c r="R234" s="209">
        <f>Q234*H234</f>
        <v>0</v>
      </c>
      <c r="S234" s="209">
        <v>0</v>
      </c>
      <c r="T234" s="210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11" t="s">
        <v>344</v>
      </c>
      <c r="AT234" s="211" t="s">
        <v>119</v>
      </c>
      <c r="AU234" s="211" t="s">
        <v>80</v>
      </c>
      <c r="AY234" s="17" t="s">
        <v>116</v>
      </c>
      <c r="BE234" s="212">
        <f>IF(N234="základní",J234,0)</f>
        <v>0</v>
      </c>
      <c r="BF234" s="212">
        <f>IF(N234="snížená",J234,0)</f>
        <v>0</v>
      </c>
      <c r="BG234" s="212">
        <f>IF(N234="zákl. přenesená",J234,0)</f>
        <v>0</v>
      </c>
      <c r="BH234" s="212">
        <f>IF(N234="sníž. přenesená",J234,0)</f>
        <v>0</v>
      </c>
      <c r="BI234" s="212">
        <f>IF(N234="nulová",J234,0)</f>
        <v>0</v>
      </c>
      <c r="BJ234" s="17" t="s">
        <v>78</v>
      </c>
      <c r="BK234" s="212">
        <f>ROUND(I234*H234,2)</f>
        <v>0</v>
      </c>
      <c r="BL234" s="17" t="s">
        <v>344</v>
      </c>
      <c r="BM234" s="211" t="s">
        <v>351</v>
      </c>
    </row>
    <row r="235" spans="1:65" s="2" customFormat="1" ht="16.5" customHeight="1">
      <c r="A235" s="34"/>
      <c r="B235" s="35"/>
      <c r="C235" s="199" t="s">
        <v>352</v>
      </c>
      <c r="D235" s="199" t="s">
        <v>119</v>
      </c>
      <c r="E235" s="200" t="s">
        <v>353</v>
      </c>
      <c r="F235" s="201" t="s">
        <v>354</v>
      </c>
      <c r="G235" s="202" t="s">
        <v>355</v>
      </c>
      <c r="H235" s="203">
        <v>34768.516</v>
      </c>
      <c r="I235" s="204"/>
      <c r="J235" s="205">
        <f>ROUND(I235*H235,2)</f>
        <v>0</v>
      </c>
      <c r="K235" s="206"/>
      <c r="L235" s="39"/>
      <c r="M235" s="207" t="s">
        <v>1</v>
      </c>
      <c r="N235" s="208" t="s">
        <v>38</v>
      </c>
      <c r="O235" s="71"/>
      <c r="P235" s="209">
        <f>O235*H235</f>
        <v>0</v>
      </c>
      <c r="Q235" s="209">
        <v>0</v>
      </c>
      <c r="R235" s="209">
        <f>Q235*H235</f>
        <v>0</v>
      </c>
      <c r="S235" s="209">
        <v>0</v>
      </c>
      <c r="T235" s="210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11" t="s">
        <v>344</v>
      </c>
      <c r="AT235" s="211" t="s">
        <v>119</v>
      </c>
      <c r="AU235" s="211" t="s">
        <v>80</v>
      </c>
      <c r="AY235" s="17" t="s">
        <v>116</v>
      </c>
      <c r="BE235" s="212">
        <f>IF(N235="základní",J235,0)</f>
        <v>0</v>
      </c>
      <c r="BF235" s="212">
        <f>IF(N235="snížená",J235,0)</f>
        <v>0</v>
      </c>
      <c r="BG235" s="212">
        <f>IF(N235="zákl. přenesená",J235,0)</f>
        <v>0</v>
      </c>
      <c r="BH235" s="212">
        <f>IF(N235="sníž. přenesená",J235,0)</f>
        <v>0</v>
      </c>
      <c r="BI235" s="212">
        <f>IF(N235="nulová",J235,0)</f>
        <v>0</v>
      </c>
      <c r="BJ235" s="17" t="s">
        <v>78</v>
      </c>
      <c r="BK235" s="212">
        <f>ROUND(I235*H235,2)</f>
        <v>0</v>
      </c>
      <c r="BL235" s="17" t="s">
        <v>344</v>
      </c>
      <c r="BM235" s="211" t="s">
        <v>356</v>
      </c>
    </row>
    <row r="236" spans="2:63" s="12" customFormat="1" ht="22.9" customHeight="1">
      <c r="B236" s="183"/>
      <c r="C236" s="184"/>
      <c r="D236" s="185" t="s">
        <v>72</v>
      </c>
      <c r="E236" s="197" t="s">
        <v>357</v>
      </c>
      <c r="F236" s="197" t="s">
        <v>358</v>
      </c>
      <c r="G236" s="184"/>
      <c r="H236" s="184"/>
      <c r="I236" s="187"/>
      <c r="J236" s="198">
        <f>BK236</f>
        <v>0</v>
      </c>
      <c r="K236" s="184"/>
      <c r="L236" s="189"/>
      <c r="M236" s="190"/>
      <c r="N236" s="191"/>
      <c r="O236" s="191"/>
      <c r="P236" s="192">
        <f>SUM(P237:P238)</f>
        <v>0</v>
      </c>
      <c r="Q236" s="191"/>
      <c r="R236" s="192">
        <f>SUM(R237:R238)</f>
        <v>0</v>
      </c>
      <c r="S236" s="191"/>
      <c r="T236" s="193">
        <f>SUM(T237:T238)</f>
        <v>0</v>
      </c>
      <c r="AR236" s="194" t="s">
        <v>146</v>
      </c>
      <c r="AT236" s="195" t="s">
        <v>72</v>
      </c>
      <c r="AU236" s="195" t="s">
        <v>78</v>
      </c>
      <c r="AY236" s="194" t="s">
        <v>116</v>
      </c>
      <c r="BK236" s="196">
        <f>SUM(BK237:BK238)</f>
        <v>0</v>
      </c>
    </row>
    <row r="237" spans="1:65" s="2" customFormat="1" ht="16.5" customHeight="1">
      <c r="A237" s="34"/>
      <c r="B237" s="35"/>
      <c r="C237" s="199" t="s">
        <v>359</v>
      </c>
      <c r="D237" s="199" t="s">
        <v>119</v>
      </c>
      <c r="E237" s="200" t="s">
        <v>360</v>
      </c>
      <c r="F237" s="201" t="s">
        <v>361</v>
      </c>
      <c r="G237" s="202" t="s">
        <v>355</v>
      </c>
      <c r="H237" s="203">
        <v>34768.516</v>
      </c>
      <c r="I237" s="204"/>
      <c r="J237" s="205">
        <f>ROUND(I237*H237,2)</f>
        <v>0</v>
      </c>
      <c r="K237" s="206"/>
      <c r="L237" s="39"/>
      <c r="M237" s="207" t="s">
        <v>1</v>
      </c>
      <c r="N237" s="208" t="s">
        <v>38</v>
      </c>
      <c r="O237" s="71"/>
      <c r="P237" s="209">
        <f>O237*H237</f>
        <v>0</v>
      </c>
      <c r="Q237" s="209">
        <v>0</v>
      </c>
      <c r="R237" s="209">
        <f>Q237*H237</f>
        <v>0</v>
      </c>
      <c r="S237" s="209">
        <v>0</v>
      </c>
      <c r="T237" s="210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211" t="s">
        <v>344</v>
      </c>
      <c r="AT237" s="211" t="s">
        <v>119</v>
      </c>
      <c r="AU237" s="211" t="s">
        <v>80</v>
      </c>
      <c r="AY237" s="17" t="s">
        <v>116</v>
      </c>
      <c r="BE237" s="212">
        <f>IF(N237="základní",J237,0)</f>
        <v>0</v>
      </c>
      <c r="BF237" s="212">
        <f>IF(N237="snížená",J237,0)</f>
        <v>0</v>
      </c>
      <c r="BG237" s="212">
        <f>IF(N237="zákl. přenesená",J237,0)</f>
        <v>0</v>
      </c>
      <c r="BH237" s="212">
        <f>IF(N237="sníž. přenesená",J237,0)</f>
        <v>0</v>
      </c>
      <c r="BI237" s="212">
        <f>IF(N237="nulová",J237,0)</f>
        <v>0</v>
      </c>
      <c r="BJ237" s="17" t="s">
        <v>78</v>
      </c>
      <c r="BK237" s="212">
        <f>ROUND(I237*H237,2)</f>
        <v>0</v>
      </c>
      <c r="BL237" s="17" t="s">
        <v>344</v>
      </c>
      <c r="BM237" s="211" t="s">
        <v>362</v>
      </c>
    </row>
    <row r="238" spans="1:65" s="2" customFormat="1" ht="16.5" customHeight="1">
      <c r="A238" s="34"/>
      <c r="B238" s="35"/>
      <c r="C238" s="199" t="s">
        <v>363</v>
      </c>
      <c r="D238" s="199" t="s">
        <v>119</v>
      </c>
      <c r="E238" s="200" t="s">
        <v>364</v>
      </c>
      <c r="F238" s="201" t="s">
        <v>365</v>
      </c>
      <c r="G238" s="202" t="s">
        <v>270</v>
      </c>
      <c r="H238" s="236"/>
      <c r="I238" s="204"/>
      <c r="J238" s="205">
        <f>ROUND(I238*H238,2)</f>
        <v>0</v>
      </c>
      <c r="K238" s="206"/>
      <c r="L238" s="39"/>
      <c r="M238" s="207" t="s">
        <v>1</v>
      </c>
      <c r="N238" s="208" t="s">
        <v>38</v>
      </c>
      <c r="O238" s="71"/>
      <c r="P238" s="209">
        <f>O238*H238</f>
        <v>0</v>
      </c>
      <c r="Q238" s="209">
        <v>0</v>
      </c>
      <c r="R238" s="209">
        <f>Q238*H238</f>
        <v>0</v>
      </c>
      <c r="S238" s="209">
        <v>0</v>
      </c>
      <c r="T238" s="210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11" t="s">
        <v>344</v>
      </c>
      <c r="AT238" s="211" t="s">
        <v>119</v>
      </c>
      <c r="AU238" s="211" t="s">
        <v>80</v>
      </c>
      <c r="AY238" s="17" t="s">
        <v>116</v>
      </c>
      <c r="BE238" s="212">
        <f>IF(N238="základní",J238,0)</f>
        <v>0</v>
      </c>
      <c r="BF238" s="212">
        <f>IF(N238="snížená",J238,0)</f>
        <v>0</v>
      </c>
      <c r="BG238" s="212">
        <f>IF(N238="zákl. přenesená",J238,0)</f>
        <v>0</v>
      </c>
      <c r="BH238" s="212">
        <f>IF(N238="sníž. přenesená",J238,0)</f>
        <v>0</v>
      </c>
      <c r="BI238" s="212">
        <f>IF(N238="nulová",J238,0)</f>
        <v>0</v>
      </c>
      <c r="BJ238" s="17" t="s">
        <v>78</v>
      </c>
      <c r="BK238" s="212">
        <f>ROUND(I238*H238,2)</f>
        <v>0</v>
      </c>
      <c r="BL238" s="17" t="s">
        <v>344</v>
      </c>
      <c r="BM238" s="211" t="s">
        <v>366</v>
      </c>
    </row>
    <row r="239" spans="2:63" s="12" customFormat="1" ht="22.9" customHeight="1">
      <c r="B239" s="183"/>
      <c r="C239" s="184"/>
      <c r="D239" s="185" t="s">
        <v>72</v>
      </c>
      <c r="E239" s="197" t="s">
        <v>367</v>
      </c>
      <c r="F239" s="197" t="s">
        <v>368</v>
      </c>
      <c r="G239" s="184"/>
      <c r="H239" s="184"/>
      <c r="I239" s="187"/>
      <c r="J239" s="198">
        <f>BK239</f>
        <v>0</v>
      </c>
      <c r="K239" s="184"/>
      <c r="L239" s="189"/>
      <c r="M239" s="190"/>
      <c r="N239" s="191"/>
      <c r="O239" s="191"/>
      <c r="P239" s="192">
        <f>P240</f>
        <v>0</v>
      </c>
      <c r="Q239" s="191"/>
      <c r="R239" s="192">
        <f>R240</f>
        <v>0</v>
      </c>
      <c r="S239" s="191"/>
      <c r="T239" s="193">
        <f>T240</f>
        <v>0</v>
      </c>
      <c r="AR239" s="194" t="s">
        <v>146</v>
      </c>
      <c r="AT239" s="195" t="s">
        <v>72</v>
      </c>
      <c r="AU239" s="195" t="s">
        <v>78</v>
      </c>
      <c r="AY239" s="194" t="s">
        <v>116</v>
      </c>
      <c r="BK239" s="196">
        <f>BK240</f>
        <v>0</v>
      </c>
    </row>
    <row r="240" spans="1:65" s="2" customFormat="1" ht="21.75" customHeight="1">
      <c r="A240" s="34"/>
      <c r="B240" s="35"/>
      <c r="C240" s="199" t="s">
        <v>369</v>
      </c>
      <c r="D240" s="199" t="s">
        <v>119</v>
      </c>
      <c r="E240" s="200" t="s">
        <v>370</v>
      </c>
      <c r="F240" s="201" t="s">
        <v>371</v>
      </c>
      <c r="G240" s="202" t="s">
        <v>355</v>
      </c>
      <c r="H240" s="203">
        <v>34768.516</v>
      </c>
      <c r="I240" s="204"/>
      <c r="J240" s="205">
        <f>ROUND(I240*H240,2)</f>
        <v>0</v>
      </c>
      <c r="K240" s="206"/>
      <c r="L240" s="39"/>
      <c r="M240" s="247" t="s">
        <v>1</v>
      </c>
      <c r="N240" s="248" t="s">
        <v>38</v>
      </c>
      <c r="O240" s="249"/>
      <c r="P240" s="250">
        <f>O240*H240</f>
        <v>0</v>
      </c>
      <c r="Q240" s="250">
        <v>0</v>
      </c>
      <c r="R240" s="250">
        <f>Q240*H240</f>
        <v>0</v>
      </c>
      <c r="S240" s="250">
        <v>0</v>
      </c>
      <c r="T240" s="251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11" t="s">
        <v>344</v>
      </c>
      <c r="AT240" s="211" t="s">
        <v>119</v>
      </c>
      <c r="AU240" s="211" t="s">
        <v>80</v>
      </c>
      <c r="AY240" s="17" t="s">
        <v>116</v>
      </c>
      <c r="BE240" s="212">
        <f>IF(N240="základní",J240,0)</f>
        <v>0</v>
      </c>
      <c r="BF240" s="212">
        <f>IF(N240="snížená",J240,0)</f>
        <v>0</v>
      </c>
      <c r="BG240" s="212">
        <f>IF(N240="zákl. přenesená",J240,0)</f>
        <v>0</v>
      </c>
      <c r="BH240" s="212">
        <f>IF(N240="sníž. přenesená",J240,0)</f>
        <v>0</v>
      </c>
      <c r="BI240" s="212">
        <f>IF(N240="nulová",J240,0)</f>
        <v>0</v>
      </c>
      <c r="BJ240" s="17" t="s">
        <v>78</v>
      </c>
      <c r="BK240" s="212">
        <f>ROUND(I240*H240,2)</f>
        <v>0</v>
      </c>
      <c r="BL240" s="17" t="s">
        <v>344</v>
      </c>
      <c r="BM240" s="211" t="s">
        <v>372</v>
      </c>
    </row>
    <row r="241" spans="1:31" s="2" customFormat="1" ht="6.95" customHeight="1">
      <c r="A241" s="34"/>
      <c r="B241" s="54"/>
      <c r="C241" s="55"/>
      <c r="D241" s="55"/>
      <c r="E241" s="55"/>
      <c r="F241" s="55"/>
      <c r="G241" s="55"/>
      <c r="H241" s="55"/>
      <c r="I241" s="147"/>
      <c r="J241" s="55"/>
      <c r="K241" s="55"/>
      <c r="L241" s="39"/>
      <c r="M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</row>
  </sheetData>
  <sheetProtection algorithmName="SHA-512" hashValue="pHhujvgmW9mS/yP3I384ZaPK+CBzkFO2+mmDK3oWDVvIWqJZVTHybq23nls5adX75t8wSu+q8nXRXPzRHfjsKA==" saltValue="Tn6Cu4XbdjPd2MhXsk6iXKqvDPjtI2GkrFQQzSovwdinPMdEIXz1cJmF7fPcpmxjNmscR771D5FZZWnp++vOAg==" spinCount="100000" sheet="1" objects="1" scenarios="1" formatColumns="0" formatRows="0" autoFilter="0"/>
  <autoFilter ref="C126:K240"/>
  <mergeCells count="6">
    <mergeCell ref="L2:V2"/>
    <mergeCell ref="E7:H7"/>
    <mergeCell ref="E16:H16"/>
    <mergeCell ref="E25:H25"/>
    <mergeCell ref="E85:H85"/>
    <mergeCell ref="E119:H11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Jana-PC\Jana</dc:creator>
  <cp:keywords/>
  <dc:description/>
  <cp:lastModifiedBy>Boháčová Štěpánka</cp:lastModifiedBy>
  <dcterms:created xsi:type="dcterms:W3CDTF">2022-02-01T10:17:19Z</dcterms:created>
  <dcterms:modified xsi:type="dcterms:W3CDTF">2022-03-01T11:00:43Z</dcterms:modified>
  <cp:category/>
  <cp:version/>
  <cp:contentType/>
  <cp:contentStatus/>
</cp:coreProperties>
</file>