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Rekapitulace stavby" sheetId="1" r:id="rId1"/>
    <sheet name="Stepanska-prujezd21 - Res..." sheetId="2" r:id="rId2"/>
  </sheets>
  <definedNames>
    <definedName name="_xlnm._FilterDatabase" localSheetId="1" hidden="1">'Stepanska-prujezd21 - Res...'!$C$134:$K$278</definedName>
    <definedName name="_xlnm.Print_Area" localSheetId="0">'Rekapitulace stavby'!$D$4:$AO$76,'Rekapitulace stavby'!$C$82:$AQ$96</definedName>
    <definedName name="_xlnm.Print_Area" localSheetId="1">'Stepanska-prujezd21 - Res...'!$C$4:$J$76,'Stepanska-prujezd21 - Res...'!$C$124:$K$278</definedName>
    <definedName name="_xlnm.Print_Titles" localSheetId="0">'Rekapitulace stavby'!$92:$92</definedName>
    <definedName name="_xlnm.Print_Titles" localSheetId="1">'Stepanska-prujezd21 - Res...'!$134:$134</definedName>
  </definedNames>
  <calcPr calcId="162913"/>
</workbook>
</file>

<file path=xl/sharedStrings.xml><?xml version="1.0" encoding="utf-8"?>
<sst xmlns="http://schemas.openxmlformats.org/spreadsheetml/2006/main" count="2099" uniqueCount="631">
  <si>
    <t>Export Komplet</t>
  </si>
  <si>
    <t/>
  </si>
  <si>
    <t>2.0</t>
  </si>
  <si>
    <t>ZAMOK</t>
  </si>
  <si>
    <t>False</t>
  </si>
  <si>
    <t>{f3190a7d-3839-4c34-b874-89704b67bb93}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</si>
  <si>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</si>
  <si>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</si>
  <si>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</si>
  <si>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</si>
  <si>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</si>
  <si>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</si>
  <si>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</si>
  <si>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</si>
  <si>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Stepanska-prujezd21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</si>
  <si>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</si>
  <si>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</si>
  <si>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Restaurování průjezdu, Štěpánská63, Praha 1</t>
  </si>
  <si>
    <t>KSO:</t>
  </si>
  <si>
    <t>CC-CZ:</t>
  </si>
  <si>
    <t>Místo:</t>
  </si>
  <si>
    <t>Štěpánská63, Praha 1</t>
  </si>
  <si>
    <t>Datum:</t>
  </si>
  <si>
    <t>Zadavatel:</t>
  </si>
  <si>
    <t>IČ:</t>
  </si>
  <si>
    <t>SZIF Ve Smečkách 33, Praha 1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</si>
  <si>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</si>
  <si>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</si>
  <si>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</si>
  <si>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</si>
  <si>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</si>
  <si>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</si>
  <si>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</si>
  <si>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</si>
  <si>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</si>
  <si>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</si>
  <si>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</si>
  <si>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</si>
  <si>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</si>
  <si>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</si>
  <si>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</si>
  <si>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</si>
  <si>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</si>
  <si>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</si>
  <si>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</si>
  <si>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</si>
  <si>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</si>
  <si>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</si>
  <si>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</si>
  <si>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</si>
  <si>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</si>
  <si>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</si>
  <si>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</si>
  <si>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</si>
  <si>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</si>
  <si>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</si>
  <si>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</si>
  <si>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</si>
  <si>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</si>
  <si>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</si>
  <si>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</si>
  <si>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</si>
  <si>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</si>
  <si>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</si>
  <si>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</si>
  <si>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</si>
  <si>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</si>
  <si>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</si>
  <si>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</si>
  <si>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</si>
  <si>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</si>
  <si>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</si>
  <si>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</si>
  <si>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</si>
  <si>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</si>
  <si>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</si>
  <si>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</si>
  <si>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</si>
  <si>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</si>
  <si>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</si>
  <si>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</si>
  <si>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</si>
  <si>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</si>
  <si>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</si>
  <si>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</si>
  <si>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</si>
  <si>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</si>
  <si>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</si>
  <si>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</si>
  <si>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</si>
  <si>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</si>
  <si>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</si>
  <si>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</si>
  <si>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- stropní světla</t>
  </si>
  <si>
    <t xml:space="preserve">    741a - Elektroinstalace</t>
  </si>
  <si>
    <t xml:space="preserve">    763 - Konstrukce suché výstavby</t>
  </si>
  <si>
    <t xml:space="preserve">    766 - Dveře do dvora  dvoukřídlé s nadsvětlíkem</t>
  </si>
  <si>
    <t xml:space="preserve">    766a - Dveře do domu  dvoukřídlé s nadsvětlíkem</t>
  </si>
  <si>
    <t xml:space="preserve">    767 - Konstrukce zámečnické-rámy výkladců</t>
  </si>
  <si>
    <t xml:space="preserve">    767a - Konstrukce zámečnické- litinová dvířka</t>
  </si>
  <si>
    <t xml:space="preserve">    767b - Konstrukce zámečnické- vjezdová brána</t>
  </si>
  <si>
    <t xml:space="preserve">    771 - Podlahy- žula</t>
  </si>
  <si>
    <t xml:space="preserve">    772 - Obklady - mramor</t>
  </si>
  <si>
    <t xml:space="preserve">    773 - Podlahy - teraco</t>
  </si>
  <si>
    <t xml:space="preserve">    787 - Dokončovací práce - sklo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</si>
  <si>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</si>
  <si>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</si>
  <si>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</si>
  <si>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</si>
  <si>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</si>
  <si>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</si>
  <si>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</si>
  <si>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</si>
  <si>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</si>
  <si>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</si>
  <si>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</si>
  <si>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</si>
  <si>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</si>
  <si>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</si>
  <si>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</si>
  <si>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</si>
  <si>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</si>
  <si>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</si>
  <si>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</si>
  <si>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</si>
  <si>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</si>
  <si>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</si>
  <si>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</si>
  <si>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</si>
  <si>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</si>
  <si>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310270001</t>
  </si>
  <si>
    <t>Dozdění stávající niky pro rozvaděč včetně povrchové úpravy</t>
  </si>
  <si>
    <t>kpl</t>
  </si>
  <si>
    <t>4</t>
  </si>
  <si>
    <t>551076762</t>
  </si>
  <si>
    <t>6</t>
  </si>
  <si>
    <t>Úpravy povrchů, podlahy a osazování výplní</t>
  </si>
  <si>
    <t>62200001R</t>
  </si>
  <si>
    <t>rozbor skladby materiálu</t>
  </si>
  <si>
    <t>ks</t>
  </si>
  <si>
    <t>68125274</t>
  </si>
  <si>
    <t>62200002R</t>
  </si>
  <si>
    <t>dvoufázové očištění tlakovou vodou s ohřevem</t>
  </si>
  <si>
    <t>m2</t>
  </si>
  <si>
    <t>-1192028433</t>
  </si>
  <si>
    <t>62200003R</t>
  </si>
  <si>
    <t>mechanické čištění a odstranování nepůvodních vysprávek</t>
  </si>
  <si>
    <t>1585690414</t>
  </si>
  <si>
    <t>5</t>
  </si>
  <si>
    <t>62200004R</t>
  </si>
  <si>
    <t>odstranování neodborných vysprávek na lizénách</t>
  </si>
  <si>
    <t>1211722612</t>
  </si>
  <si>
    <t>62200005R</t>
  </si>
  <si>
    <t>odstraňování a transfery nepůvodních pozdějších instalací</t>
  </si>
  <si>
    <t>626784160</t>
  </si>
  <si>
    <t>7</t>
  </si>
  <si>
    <t>62200006R</t>
  </si>
  <si>
    <t>jádrování po odstraněných instalací</t>
  </si>
  <si>
    <t>-203191648</t>
  </si>
  <si>
    <t>8</t>
  </si>
  <si>
    <t>62200007R</t>
  </si>
  <si>
    <t>štukování</t>
  </si>
  <si>
    <t>-831663074</t>
  </si>
  <si>
    <t>9</t>
  </si>
  <si>
    <t>62200008R</t>
  </si>
  <si>
    <t>vápenný nátěr</t>
  </si>
  <si>
    <t>1542531518</t>
  </si>
  <si>
    <t>10</t>
  </si>
  <si>
    <t>62200009R</t>
  </si>
  <si>
    <t>lešení</t>
  </si>
  <si>
    <t>sub</t>
  </si>
  <si>
    <t>1966740024</t>
  </si>
  <si>
    <t>11</t>
  </si>
  <si>
    <t>62200011R</t>
  </si>
  <si>
    <t>ostatní materiálové náklady</t>
  </si>
  <si>
    <t>1116512647</t>
  </si>
  <si>
    <t>12</t>
  </si>
  <si>
    <t>62200012R</t>
  </si>
  <si>
    <t>Oprava vnitřní části výkladců</t>
  </si>
  <si>
    <t>706927226</t>
  </si>
  <si>
    <t>Ostatní konstrukce a práce, bourání</t>
  </si>
  <si>
    <t>13</t>
  </si>
  <si>
    <t>95290001R</t>
  </si>
  <si>
    <t>dohled restaurátora vč. závěrečné zprávy</t>
  </si>
  <si>
    <t>-1646339688</t>
  </si>
  <si>
    <t>14</t>
  </si>
  <si>
    <t>95290002R</t>
  </si>
  <si>
    <t>Vyčištění angl.dvorků + repase mosaz.zakrytí vč. doplnění sítěmi</t>
  </si>
  <si>
    <t>974324815</t>
  </si>
  <si>
    <t>95290003R</t>
  </si>
  <si>
    <t>Demontáž  schránek a montáž nových</t>
  </si>
  <si>
    <t>1916041959</t>
  </si>
  <si>
    <t>16</t>
  </si>
  <si>
    <t>95290004R</t>
  </si>
  <si>
    <t>Denní úklid staveniště</t>
  </si>
  <si>
    <t>den</t>
  </si>
  <si>
    <t>549257301</t>
  </si>
  <si>
    <t>17</t>
  </si>
  <si>
    <t>95290005R</t>
  </si>
  <si>
    <t>Dokončovací práce</t>
  </si>
  <si>
    <t>1422687355</t>
  </si>
  <si>
    <t>PSV</t>
  </si>
  <si>
    <t>Práce a dodávky PSV</t>
  </si>
  <si>
    <t>741</t>
  </si>
  <si>
    <t>Elektroinstalace - stropní světla</t>
  </si>
  <si>
    <t>18</t>
  </si>
  <si>
    <t>74100001R</t>
  </si>
  <si>
    <t>demontáž</t>
  </si>
  <si>
    <t>1783648087</t>
  </si>
  <si>
    <t>19</t>
  </si>
  <si>
    <t>74100002R</t>
  </si>
  <si>
    <t>restaurování stropních těles</t>
  </si>
  <si>
    <t>1857992504</t>
  </si>
  <si>
    <t>20</t>
  </si>
  <si>
    <t>74100003R</t>
  </si>
  <si>
    <t>nová elektroinstalace</t>
  </si>
  <si>
    <t>869609404</t>
  </si>
  <si>
    <t>74100004R</t>
  </si>
  <si>
    <t>zpětná montáž, funkce světel</t>
  </si>
  <si>
    <t>-1267085305</t>
  </si>
  <si>
    <t>22</t>
  </si>
  <si>
    <t>74100006R</t>
  </si>
  <si>
    <t>2130514844</t>
  </si>
  <si>
    <t>741a</t>
  </si>
  <si>
    <t>Elektroinstalace</t>
  </si>
  <si>
    <t>23</t>
  </si>
  <si>
    <t>741100001</t>
  </si>
  <si>
    <t>Elektroinstalace viz příloha č.1</t>
  </si>
  <si>
    <t>-1112743139</t>
  </si>
  <si>
    <t>763</t>
  </si>
  <si>
    <t>Konstrukce suché výstavby</t>
  </si>
  <si>
    <t>24</t>
  </si>
  <si>
    <t>763110001</t>
  </si>
  <si>
    <t>SDK opláštění  ( odtah spalin )</t>
  </si>
  <si>
    <t>-854052495</t>
  </si>
  <si>
    <t>766</t>
  </si>
  <si>
    <t>Dveře do dvora  dvoukřídlé s nadsvětlíkem</t>
  </si>
  <si>
    <t>25</t>
  </si>
  <si>
    <t>76600001R</t>
  </si>
  <si>
    <t>Demontáž</t>
  </si>
  <si>
    <t>-104470067</t>
  </si>
  <si>
    <t>26</t>
  </si>
  <si>
    <t>76600002R</t>
  </si>
  <si>
    <t>odstranění nátěrů mechanicky / chemicky</t>
  </si>
  <si>
    <t>653710022</t>
  </si>
  <si>
    <t>27</t>
  </si>
  <si>
    <t>76600004R</t>
  </si>
  <si>
    <t>tmelení, broušení</t>
  </si>
  <si>
    <t>563141986</t>
  </si>
  <si>
    <t>28</t>
  </si>
  <si>
    <t>76600005R</t>
  </si>
  <si>
    <t>revize, repase kování, pantů, zámku</t>
  </si>
  <si>
    <t>-1910925517</t>
  </si>
  <si>
    <t>29</t>
  </si>
  <si>
    <t>76600006R</t>
  </si>
  <si>
    <t>doplnění mechanizmů</t>
  </si>
  <si>
    <t>1380426948</t>
  </si>
  <si>
    <t>30</t>
  </si>
  <si>
    <t>76600008R</t>
  </si>
  <si>
    <t>zpětná montáž</t>
  </si>
  <si>
    <t>1825698838</t>
  </si>
  <si>
    <t>31</t>
  </si>
  <si>
    <t>76600007R</t>
  </si>
  <si>
    <t>nátěr silnovrstvou lazurou Herbol Ofenporing</t>
  </si>
  <si>
    <t>985749586</t>
  </si>
  <si>
    <t>32</t>
  </si>
  <si>
    <t>76600009R</t>
  </si>
  <si>
    <t>retuše</t>
  </si>
  <si>
    <t>-795310411</t>
  </si>
  <si>
    <t>33</t>
  </si>
  <si>
    <t>76600011R</t>
  </si>
  <si>
    <t>1963654715</t>
  </si>
  <si>
    <t>34</t>
  </si>
  <si>
    <t>76600012R</t>
  </si>
  <si>
    <t>výroba a montáž funkční stavební uzávěry po dobu rekonstrukce</t>
  </si>
  <si>
    <t>890663562</t>
  </si>
  <si>
    <t>766a</t>
  </si>
  <si>
    <t>Dveře do domu  dvoukřídlé s nadsvětlíkem</t>
  </si>
  <si>
    <t>35</t>
  </si>
  <si>
    <t>76600001Ra</t>
  </si>
  <si>
    <t>-808703808</t>
  </si>
  <si>
    <t>36</t>
  </si>
  <si>
    <t>76600012Ra</t>
  </si>
  <si>
    <t>1505427639</t>
  </si>
  <si>
    <t>37</t>
  </si>
  <si>
    <t>76600002Ra</t>
  </si>
  <si>
    <t>695673825</t>
  </si>
  <si>
    <t>38</t>
  </si>
  <si>
    <t>76600003Ra</t>
  </si>
  <si>
    <t>vysazení/doplnění</t>
  </si>
  <si>
    <t>-1872729591</t>
  </si>
  <si>
    <t>39</t>
  </si>
  <si>
    <t>76600004Ra</t>
  </si>
  <si>
    <t>720819835</t>
  </si>
  <si>
    <t>40</t>
  </si>
  <si>
    <t>76600005Ra</t>
  </si>
  <si>
    <t>revize, oprava kování, pantů, zámku</t>
  </si>
  <si>
    <t>1164142742</t>
  </si>
  <si>
    <t>41</t>
  </si>
  <si>
    <t>76600013Ra</t>
  </si>
  <si>
    <t>výroba madel</t>
  </si>
  <si>
    <t>663997690</t>
  </si>
  <si>
    <t>42</t>
  </si>
  <si>
    <t>76600007Ra</t>
  </si>
  <si>
    <t>-32727427</t>
  </si>
  <si>
    <t>43</t>
  </si>
  <si>
    <t>76600008Ra</t>
  </si>
  <si>
    <t>1222647333</t>
  </si>
  <si>
    <t>44</t>
  </si>
  <si>
    <t>76600011Ra</t>
  </si>
  <si>
    <t>1710740250</t>
  </si>
  <si>
    <t>767</t>
  </si>
  <si>
    <t>Konstrukce zámečnické-rámy výkladců</t>
  </si>
  <si>
    <t>45</t>
  </si>
  <si>
    <t>76700001R</t>
  </si>
  <si>
    <t>mosazný profil rámu čištění tlak.voda</t>
  </si>
  <si>
    <t>bm</t>
  </si>
  <si>
    <t>277810283</t>
  </si>
  <si>
    <t>46</t>
  </si>
  <si>
    <t>76700002R</t>
  </si>
  <si>
    <t>mosazný profil rámu čištění chemické</t>
  </si>
  <si>
    <t>460204916</t>
  </si>
  <si>
    <t>47</t>
  </si>
  <si>
    <t>76700003R</t>
  </si>
  <si>
    <t>mosazný profil rámu dočištění  mechanické</t>
  </si>
  <si>
    <t>1946062592</t>
  </si>
  <si>
    <t>48</t>
  </si>
  <si>
    <t>76700004R</t>
  </si>
  <si>
    <t>pasivace</t>
  </si>
  <si>
    <t>445472375</t>
  </si>
  <si>
    <t>49</t>
  </si>
  <si>
    <t>76700005R</t>
  </si>
  <si>
    <t>voskování trojvrstvé</t>
  </si>
  <si>
    <t>1089164730</t>
  </si>
  <si>
    <t>50</t>
  </si>
  <si>
    <t>76700006R</t>
  </si>
  <si>
    <t>repase zámků/výměna</t>
  </si>
  <si>
    <t>1390493708</t>
  </si>
  <si>
    <t>51</t>
  </si>
  <si>
    <t>76700007R</t>
  </si>
  <si>
    <t>repase pantů</t>
  </si>
  <si>
    <t>-1633023122</t>
  </si>
  <si>
    <t>52</t>
  </si>
  <si>
    <t>76700008R</t>
  </si>
  <si>
    <t>ostatní úpravy</t>
  </si>
  <si>
    <t>743694346</t>
  </si>
  <si>
    <t>53</t>
  </si>
  <si>
    <t>76700009R</t>
  </si>
  <si>
    <t>přetmelení</t>
  </si>
  <si>
    <t>-1256365114</t>
  </si>
  <si>
    <t>54</t>
  </si>
  <si>
    <t>76700011R</t>
  </si>
  <si>
    <t>948055439</t>
  </si>
  <si>
    <t>767a</t>
  </si>
  <si>
    <t>Konstrukce zámečnické- litinová dvířka</t>
  </si>
  <si>
    <t>55</t>
  </si>
  <si>
    <t>76700001Ra</t>
  </si>
  <si>
    <t>demontáž/zpětná montáž</t>
  </si>
  <si>
    <t>-1670023031</t>
  </si>
  <si>
    <t>56</t>
  </si>
  <si>
    <t>76700002Ra</t>
  </si>
  <si>
    <t>repase dvířek + zámek</t>
  </si>
  <si>
    <t>737644445</t>
  </si>
  <si>
    <t>57</t>
  </si>
  <si>
    <t>76700003Ra</t>
  </si>
  <si>
    <t>repase rámu a pantů</t>
  </si>
  <si>
    <t>578329996</t>
  </si>
  <si>
    <t>58</t>
  </si>
  <si>
    <t>76700004Ra</t>
  </si>
  <si>
    <t>povrchové úpravy</t>
  </si>
  <si>
    <t>721322822</t>
  </si>
  <si>
    <t>59</t>
  </si>
  <si>
    <t>76700011Ra</t>
  </si>
  <si>
    <t>-382952088</t>
  </si>
  <si>
    <t>767b</t>
  </si>
  <si>
    <t>Konstrukce zámečnické- vjezdová brána</t>
  </si>
  <si>
    <t>60</t>
  </si>
  <si>
    <t>76700001Rb</t>
  </si>
  <si>
    <t>1806049547</t>
  </si>
  <si>
    <t>61</t>
  </si>
  <si>
    <t>76700002Rb</t>
  </si>
  <si>
    <t>povrchové úpravy / odstranění původních degradovaných nátěrů</t>
  </si>
  <si>
    <t>476688843</t>
  </si>
  <si>
    <t>62</t>
  </si>
  <si>
    <t>76700003Rb</t>
  </si>
  <si>
    <t>rozebrání spodní části okopových plechů</t>
  </si>
  <si>
    <t>490097353</t>
  </si>
  <si>
    <t>63</t>
  </si>
  <si>
    <t>76700004Rb</t>
  </si>
  <si>
    <t>odstranění korozních produktů spodní části tryskáním</t>
  </si>
  <si>
    <t>1126766714</t>
  </si>
  <si>
    <t>64</t>
  </si>
  <si>
    <t>76700005Rb</t>
  </si>
  <si>
    <t>vyrovnání defektů, repase mechanismů</t>
  </si>
  <si>
    <t>989638914</t>
  </si>
  <si>
    <t>65</t>
  </si>
  <si>
    <t>76700006Rb</t>
  </si>
  <si>
    <t>náhrady obvodových pásovin</t>
  </si>
  <si>
    <t>741391322</t>
  </si>
  <si>
    <t>66</t>
  </si>
  <si>
    <t>76700007Rb</t>
  </si>
  <si>
    <t>pasivace/taninová lázen</t>
  </si>
  <si>
    <t>-381373895</t>
  </si>
  <si>
    <t>67</t>
  </si>
  <si>
    <t>76700008Rb</t>
  </si>
  <si>
    <t>povrchové úpravy / nátěry</t>
  </si>
  <si>
    <t>-836010332</t>
  </si>
  <si>
    <t>68</t>
  </si>
  <si>
    <t>76700009Rb</t>
  </si>
  <si>
    <t>povrchové úpravy / patinace</t>
  </si>
  <si>
    <t>412914012</t>
  </si>
  <si>
    <t>69</t>
  </si>
  <si>
    <t>76700010Rb</t>
  </si>
  <si>
    <t>zpětné osazení</t>
  </si>
  <si>
    <t>1541393070</t>
  </si>
  <si>
    <t>70</t>
  </si>
  <si>
    <t>76700012Rb</t>
  </si>
  <si>
    <t>-1840983639</t>
  </si>
  <si>
    <t>71</t>
  </si>
  <si>
    <t>76700013Rb</t>
  </si>
  <si>
    <t>nový zámek včetně repase kování</t>
  </si>
  <si>
    <t>693764313</t>
  </si>
  <si>
    <t>72</t>
  </si>
  <si>
    <t>76600014Rb</t>
  </si>
  <si>
    <t>1308384577</t>
  </si>
  <si>
    <t>771</t>
  </si>
  <si>
    <t>Podlahy- žula</t>
  </si>
  <si>
    <t>73</t>
  </si>
  <si>
    <t>77100001R</t>
  </si>
  <si>
    <t>výběr a formátování nového obrubníku</t>
  </si>
  <si>
    <t>1215338043</t>
  </si>
  <si>
    <t>74</t>
  </si>
  <si>
    <t>77100002R</t>
  </si>
  <si>
    <t>pemrlování nového obrubníku</t>
  </si>
  <si>
    <t>-1348118686</t>
  </si>
  <si>
    <t>75</t>
  </si>
  <si>
    <t>77100003R</t>
  </si>
  <si>
    <t>příprava povrchu pro usazení</t>
  </si>
  <si>
    <t>-8835825</t>
  </si>
  <si>
    <t>76</t>
  </si>
  <si>
    <t>77100004R</t>
  </si>
  <si>
    <t>usazení a lepení nového obrubníku</t>
  </si>
  <si>
    <t>-481919762</t>
  </si>
  <si>
    <t>77</t>
  </si>
  <si>
    <t>77100005R</t>
  </si>
  <si>
    <t>spárování nového obrubníku</t>
  </si>
  <si>
    <t>906633868</t>
  </si>
  <si>
    <t>78</t>
  </si>
  <si>
    <t>77100006R</t>
  </si>
  <si>
    <t>pemrlování původního obrubníku</t>
  </si>
  <si>
    <t>-1195343236</t>
  </si>
  <si>
    <t>79</t>
  </si>
  <si>
    <t>77100007R</t>
  </si>
  <si>
    <t>očištění tlakovou vodou s ohřevem</t>
  </si>
  <si>
    <t>-1067799679</t>
  </si>
  <si>
    <t>80</t>
  </si>
  <si>
    <t>77100008R</t>
  </si>
  <si>
    <t>materiál</t>
  </si>
  <si>
    <t>515515080</t>
  </si>
  <si>
    <t>81</t>
  </si>
  <si>
    <t>77100009R</t>
  </si>
  <si>
    <t>doplnění chybějících částí</t>
  </si>
  <si>
    <t>-381230445</t>
  </si>
  <si>
    <t>82</t>
  </si>
  <si>
    <t>77100010R</t>
  </si>
  <si>
    <t>ošetření hydrofobním a olejofobním prostředkem</t>
  </si>
  <si>
    <t>87608072</t>
  </si>
  <si>
    <t>83</t>
  </si>
  <si>
    <t>77100011R</t>
  </si>
  <si>
    <t>Repase žulové dlažby před vraty</t>
  </si>
  <si>
    <t>-809340259</t>
  </si>
  <si>
    <t>84</t>
  </si>
  <si>
    <t>77100012R</t>
  </si>
  <si>
    <t>Repase schodů do objektu</t>
  </si>
  <si>
    <t>415199414</t>
  </si>
  <si>
    <t>772</t>
  </si>
  <si>
    <t>Obklady - mramor</t>
  </si>
  <si>
    <t>85</t>
  </si>
  <si>
    <t>77200001R</t>
  </si>
  <si>
    <t>rozbor skladby materiálu/identifikace/ lom</t>
  </si>
  <si>
    <t>-497752875</t>
  </si>
  <si>
    <t>86</t>
  </si>
  <si>
    <t>77200002R</t>
  </si>
  <si>
    <t>výroba/formátování nových mramorových desek</t>
  </si>
  <si>
    <t>-1037514303</t>
  </si>
  <si>
    <t>87</t>
  </si>
  <si>
    <t>77200003R</t>
  </si>
  <si>
    <t>541468872</t>
  </si>
  <si>
    <t>88</t>
  </si>
  <si>
    <t>77200004R</t>
  </si>
  <si>
    <t>sesazování a lepení desek</t>
  </si>
  <si>
    <t>2141515086</t>
  </si>
  <si>
    <t>89</t>
  </si>
  <si>
    <t>77200005R</t>
  </si>
  <si>
    <t>spárování desek</t>
  </si>
  <si>
    <t>-538688429</t>
  </si>
  <si>
    <t>90</t>
  </si>
  <si>
    <t>77200006R</t>
  </si>
  <si>
    <t>-123787281</t>
  </si>
  <si>
    <t>91</t>
  </si>
  <si>
    <t>77200007R</t>
  </si>
  <si>
    <t>mechanické čištění</t>
  </si>
  <si>
    <t>-2065213783</t>
  </si>
  <si>
    <t>92</t>
  </si>
  <si>
    <t>77200009R</t>
  </si>
  <si>
    <t>závěrečná povrchová úprava/leštění</t>
  </si>
  <si>
    <t>25687631</t>
  </si>
  <si>
    <t>93</t>
  </si>
  <si>
    <t>77200011R</t>
  </si>
  <si>
    <t>retuše/tmelení</t>
  </si>
  <si>
    <t>-836550011</t>
  </si>
  <si>
    <t>94</t>
  </si>
  <si>
    <t>77200013R</t>
  </si>
  <si>
    <t>-175551591</t>
  </si>
  <si>
    <t>773</t>
  </si>
  <si>
    <t>Podlahy - teraco</t>
  </si>
  <si>
    <t>95</t>
  </si>
  <si>
    <t>77300001R</t>
  </si>
  <si>
    <t>-1746679744</t>
  </si>
  <si>
    <t>96</t>
  </si>
  <si>
    <t>77300002R</t>
  </si>
  <si>
    <t>výroba doplňovacích a lepících směsí</t>
  </si>
  <si>
    <t>l</t>
  </si>
  <si>
    <t>-751550894</t>
  </si>
  <si>
    <t>97</t>
  </si>
  <si>
    <t>77300003R</t>
  </si>
  <si>
    <t>vysekání degradovaných míst</t>
  </si>
  <si>
    <t>-364106418</t>
  </si>
  <si>
    <t>98</t>
  </si>
  <si>
    <t>77300004R</t>
  </si>
  <si>
    <t>čištění wap</t>
  </si>
  <si>
    <t>695614149</t>
  </si>
  <si>
    <t>99</t>
  </si>
  <si>
    <t>77300005R</t>
  </si>
  <si>
    <t>čištění chemické</t>
  </si>
  <si>
    <t>1692454382</t>
  </si>
  <si>
    <t>100</t>
  </si>
  <si>
    <t>77300006R</t>
  </si>
  <si>
    <t>broušení základní</t>
  </si>
  <si>
    <t>1085030002</t>
  </si>
  <si>
    <t>101</t>
  </si>
  <si>
    <t>77300007R</t>
  </si>
  <si>
    <t>doplňování kostiček</t>
  </si>
  <si>
    <t>1572375990</t>
  </si>
  <si>
    <t>102</t>
  </si>
  <si>
    <t>77300008R</t>
  </si>
  <si>
    <t>doplňování litého teraca</t>
  </si>
  <si>
    <t>-516832325</t>
  </si>
  <si>
    <t>103</t>
  </si>
  <si>
    <t>77300009R</t>
  </si>
  <si>
    <t>tmelení</t>
  </si>
  <si>
    <t>-1770655218</t>
  </si>
  <si>
    <t>104</t>
  </si>
  <si>
    <t>77300010R</t>
  </si>
  <si>
    <t>broušení finální</t>
  </si>
  <si>
    <t>863032890</t>
  </si>
  <si>
    <t>105</t>
  </si>
  <si>
    <t>77300011R</t>
  </si>
  <si>
    <t>leštění</t>
  </si>
  <si>
    <t>767715685</t>
  </si>
  <si>
    <t>106</t>
  </si>
  <si>
    <t>77300012R</t>
  </si>
  <si>
    <t>-1143801190</t>
  </si>
  <si>
    <t>107</t>
  </si>
  <si>
    <t>77300014R</t>
  </si>
  <si>
    <t>82087000</t>
  </si>
  <si>
    <t>787</t>
  </si>
  <si>
    <t>Dokončovací práce - sklo</t>
  </si>
  <si>
    <t>108</t>
  </si>
  <si>
    <t>78700001R</t>
  </si>
  <si>
    <t>-1882907977</t>
  </si>
  <si>
    <t>109</t>
  </si>
  <si>
    <t>78700002R</t>
  </si>
  <si>
    <t>1995033057</t>
  </si>
  <si>
    <t>110</t>
  </si>
  <si>
    <t>78700003R</t>
  </si>
  <si>
    <t>chemické čištění</t>
  </si>
  <si>
    <t>1671630078</t>
  </si>
  <si>
    <t>111</t>
  </si>
  <si>
    <t>78700004R</t>
  </si>
  <si>
    <t>závěrečné čištění tlakovou vodou</t>
  </si>
  <si>
    <t>1685236813</t>
  </si>
  <si>
    <t>112</t>
  </si>
  <si>
    <t>78700005R</t>
  </si>
  <si>
    <t>doplnění</t>
  </si>
  <si>
    <t>1290259272</t>
  </si>
  <si>
    <t>113</t>
  </si>
  <si>
    <t>78700006R</t>
  </si>
  <si>
    <t>manipulace</t>
  </si>
  <si>
    <t>-366731961</t>
  </si>
  <si>
    <t>114</t>
  </si>
  <si>
    <t>78700007R</t>
  </si>
  <si>
    <t>1590450777</t>
  </si>
  <si>
    <t>VRN</t>
  </si>
  <si>
    <t>Vedlejší rozpočtové náklady</t>
  </si>
  <si>
    <t>VRN3</t>
  </si>
  <si>
    <t>Zařízení staveniště</t>
  </si>
  <si>
    <t>115</t>
  </si>
  <si>
    <t>031002000</t>
  </si>
  <si>
    <t>Související práce pro zařízení staveniště</t>
  </si>
  <si>
    <t>…</t>
  </si>
  <si>
    <t>1024</t>
  </si>
  <si>
    <t>1719083081</t>
  </si>
  <si>
    <t>VRN4</t>
  </si>
  <si>
    <t>Inženýrská činnost</t>
  </si>
  <si>
    <t>116</t>
  </si>
  <si>
    <t>041002000</t>
  </si>
  <si>
    <t>Dozory</t>
  </si>
  <si>
    <t>1656905373</t>
  </si>
  <si>
    <t>VRN6</t>
  </si>
  <si>
    <t>Územní vlivy</t>
  </si>
  <si>
    <t>117</t>
  </si>
  <si>
    <t>062002000</t>
  </si>
  <si>
    <t>Ztížené dopravní podmínky</t>
  </si>
  <si>
    <t>470434661</t>
  </si>
  <si>
    <t>118</t>
  </si>
  <si>
    <t>065002000</t>
  </si>
  <si>
    <t>Mimostaveništní doprava materiálů</t>
  </si>
  <si>
    <t>-391520956</t>
  </si>
  <si>
    <t>VRN7</t>
  </si>
  <si>
    <t>Provozní vlivy</t>
  </si>
  <si>
    <t>119</t>
  </si>
  <si>
    <t>071002000</t>
  </si>
  <si>
    <t>Provoz investora, třetích osob</t>
  </si>
  <si>
    <t>756862647</t>
  </si>
  <si>
    <t>VRN8</t>
  </si>
  <si>
    <t>Přesun stavebních kapacit</t>
  </si>
  <si>
    <t>120</t>
  </si>
  <si>
    <t>084003000</t>
  </si>
  <si>
    <t>za práci v noci, o sobotách a nedělích, ve státem uznaný svátek</t>
  </si>
  <si>
    <t>-1737671133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</si>
</sst>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19"/>
      <c r="AQ5" s="19"/>
      <c r="AR5" s="17"/>
      <c r="BE5" s="215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19"/>
      <c r="AQ6" s="19"/>
      <c r="AR6" s="17"/>
      <c r="BE6" s="216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6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/>
      <c r="AO8" s="19"/>
      <c r="AP8" s="19"/>
      <c r="AQ8" s="19"/>
      <c r="AR8" s="17"/>
      <c r="BE8" s="216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6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16"/>
      <c r="BS10" s="14" t="s">
        <v>6</v>
      </c>
    </row>
    <row r="11" spans="2:71" s="1" customFormat="1" ht="18.4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6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6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16"/>
      <c r="BS13" s="14" t="s">
        <v>6</v>
      </c>
    </row>
    <row r="14" spans="2:71" ht="12.75">
      <c r="B14" s="18"/>
      <c r="C14" s="19"/>
      <c r="D14" s="19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6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6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6"/>
      <c r="BS16" s="14" t="s">
        <v>4</v>
      </c>
    </row>
    <row r="17" spans="2:71" s="1" customFormat="1" ht="18.4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6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6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6"/>
      <c r="BS19" s="14" t="s">
        <v>6</v>
      </c>
    </row>
    <row r="20" spans="2:71" s="1" customFormat="1" ht="18.4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6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6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6"/>
    </row>
    <row r="23" spans="2:57" s="1" customFormat="1" ht="16.5" customHeight="1">
      <c r="B23" s="18"/>
      <c r="C23" s="19"/>
      <c r="D23" s="19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19"/>
      <c r="AP23" s="19"/>
      <c r="AQ23" s="19"/>
      <c r="AR23" s="17"/>
      <c r="BE23" s="216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6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6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3"/>
      <c r="AQ26" s="33"/>
      <c r="AR26" s="36"/>
      <c r="BE26" s="216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6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6" t="s">
        <v>35</v>
      </c>
      <c r="M28" s="226"/>
      <c r="N28" s="226"/>
      <c r="O28" s="226"/>
      <c r="P28" s="226"/>
      <c r="Q28" s="33"/>
      <c r="R28" s="33"/>
      <c r="S28" s="33"/>
      <c r="T28" s="33"/>
      <c r="U28" s="33"/>
      <c r="V28" s="33"/>
      <c r="W28" s="226" t="s">
        <v>36</v>
      </c>
      <c r="X28" s="226"/>
      <c r="Y28" s="226"/>
      <c r="Z28" s="226"/>
      <c r="AA28" s="226"/>
      <c r="AB28" s="226"/>
      <c r="AC28" s="226"/>
      <c r="AD28" s="226"/>
      <c r="AE28" s="226"/>
      <c r="AF28" s="33"/>
      <c r="AG28" s="33"/>
      <c r="AH28" s="33"/>
      <c r="AI28" s="33"/>
      <c r="AJ28" s="33"/>
      <c r="AK28" s="226" t="s">
        <v>37</v>
      </c>
      <c r="AL28" s="226"/>
      <c r="AM28" s="226"/>
      <c r="AN28" s="226"/>
      <c r="AO28" s="226"/>
      <c r="AP28" s="33"/>
      <c r="AQ28" s="33"/>
      <c r="AR28" s="36"/>
      <c r="BE28" s="216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9">
        <v>0.21</v>
      </c>
      <c r="M29" s="228"/>
      <c r="N29" s="228"/>
      <c r="O29" s="228"/>
      <c r="P29" s="228"/>
      <c r="Q29" s="38"/>
      <c r="R29" s="38"/>
      <c r="S29" s="38"/>
      <c r="T29" s="38"/>
      <c r="U29" s="38"/>
      <c r="V29" s="38"/>
      <c r="W29" s="227">
        <f>ROUND(AZ94,2)</f>
        <v>0</v>
      </c>
      <c r="X29" s="228"/>
      <c r="Y29" s="228"/>
      <c r="Z29" s="228"/>
      <c r="AA29" s="228"/>
      <c r="AB29" s="228"/>
      <c r="AC29" s="228"/>
      <c r="AD29" s="228"/>
      <c r="AE29" s="228"/>
      <c r="AF29" s="38"/>
      <c r="AG29" s="38"/>
      <c r="AH29" s="38"/>
      <c r="AI29" s="38"/>
      <c r="AJ29" s="38"/>
      <c r="AK29" s="227">
        <f>ROUND(AV94,2)</f>
        <v>0</v>
      </c>
      <c r="AL29" s="228"/>
      <c r="AM29" s="228"/>
      <c r="AN29" s="228"/>
      <c r="AO29" s="228"/>
      <c r="AP29" s="38"/>
      <c r="AQ29" s="38"/>
      <c r="AR29" s="39"/>
      <c r="BE29" s="217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9">
        <v>0.15</v>
      </c>
      <c r="M30" s="228"/>
      <c r="N30" s="228"/>
      <c r="O30" s="228"/>
      <c r="P30" s="228"/>
      <c r="Q30" s="38"/>
      <c r="R30" s="38"/>
      <c r="S30" s="38"/>
      <c r="T30" s="38"/>
      <c r="U30" s="38"/>
      <c r="V30" s="38"/>
      <c r="W30" s="227">
        <f>ROUND(BA94,2)</f>
        <v>0</v>
      </c>
      <c r="X30" s="228"/>
      <c r="Y30" s="228"/>
      <c r="Z30" s="228"/>
      <c r="AA30" s="228"/>
      <c r="AB30" s="228"/>
      <c r="AC30" s="228"/>
      <c r="AD30" s="228"/>
      <c r="AE30" s="228"/>
      <c r="AF30" s="38"/>
      <c r="AG30" s="38"/>
      <c r="AH30" s="38"/>
      <c r="AI30" s="38"/>
      <c r="AJ30" s="38"/>
      <c r="AK30" s="227">
        <f>ROUND(AW94,2)</f>
        <v>0</v>
      </c>
      <c r="AL30" s="228"/>
      <c r="AM30" s="228"/>
      <c r="AN30" s="228"/>
      <c r="AO30" s="228"/>
      <c r="AP30" s="38"/>
      <c r="AQ30" s="38"/>
      <c r="AR30" s="39"/>
      <c r="BE30" s="217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9">
        <v>0.21</v>
      </c>
      <c r="M31" s="228"/>
      <c r="N31" s="228"/>
      <c r="O31" s="228"/>
      <c r="P31" s="228"/>
      <c r="Q31" s="38"/>
      <c r="R31" s="38"/>
      <c r="S31" s="38"/>
      <c r="T31" s="38"/>
      <c r="U31" s="38"/>
      <c r="V31" s="38"/>
      <c r="W31" s="227">
        <f>ROUND(BB94,2)</f>
        <v>0</v>
      </c>
      <c r="X31" s="228"/>
      <c r="Y31" s="228"/>
      <c r="Z31" s="228"/>
      <c r="AA31" s="228"/>
      <c r="AB31" s="228"/>
      <c r="AC31" s="228"/>
      <c r="AD31" s="228"/>
      <c r="AE31" s="228"/>
      <c r="AF31" s="38"/>
      <c r="AG31" s="38"/>
      <c r="AH31" s="38"/>
      <c r="AI31" s="38"/>
      <c r="AJ31" s="38"/>
      <c r="AK31" s="227">
        <v>0</v>
      </c>
      <c r="AL31" s="228"/>
      <c r="AM31" s="228"/>
      <c r="AN31" s="228"/>
      <c r="AO31" s="228"/>
      <c r="AP31" s="38"/>
      <c r="AQ31" s="38"/>
      <c r="AR31" s="39"/>
      <c r="BE31" s="217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9">
        <v>0.15</v>
      </c>
      <c r="M32" s="228"/>
      <c r="N32" s="228"/>
      <c r="O32" s="228"/>
      <c r="P32" s="228"/>
      <c r="Q32" s="38"/>
      <c r="R32" s="38"/>
      <c r="S32" s="38"/>
      <c r="T32" s="38"/>
      <c r="U32" s="38"/>
      <c r="V32" s="38"/>
      <c r="W32" s="227">
        <f>ROUND(BC94,2)</f>
        <v>0</v>
      </c>
      <c r="X32" s="228"/>
      <c r="Y32" s="228"/>
      <c r="Z32" s="228"/>
      <c r="AA32" s="228"/>
      <c r="AB32" s="228"/>
      <c r="AC32" s="228"/>
      <c r="AD32" s="228"/>
      <c r="AE32" s="228"/>
      <c r="AF32" s="38"/>
      <c r="AG32" s="38"/>
      <c r="AH32" s="38"/>
      <c r="AI32" s="38"/>
      <c r="AJ32" s="38"/>
      <c r="AK32" s="227">
        <v>0</v>
      </c>
      <c r="AL32" s="228"/>
      <c r="AM32" s="228"/>
      <c r="AN32" s="228"/>
      <c r="AO32" s="228"/>
      <c r="AP32" s="38"/>
      <c r="AQ32" s="38"/>
      <c r="AR32" s="39"/>
      <c r="BE32" s="217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9">
        <v>0</v>
      </c>
      <c r="M33" s="228"/>
      <c r="N33" s="228"/>
      <c r="O33" s="228"/>
      <c r="P33" s="228"/>
      <c r="Q33" s="38"/>
      <c r="R33" s="38"/>
      <c r="S33" s="38"/>
      <c r="T33" s="38"/>
      <c r="U33" s="38"/>
      <c r="V33" s="38"/>
      <c r="W33" s="227">
        <f>ROUND(BD94,2)</f>
        <v>0</v>
      </c>
      <c r="X33" s="228"/>
      <c r="Y33" s="228"/>
      <c r="Z33" s="228"/>
      <c r="AA33" s="228"/>
      <c r="AB33" s="228"/>
      <c r="AC33" s="228"/>
      <c r="AD33" s="228"/>
      <c r="AE33" s="228"/>
      <c r="AF33" s="38"/>
      <c r="AG33" s="38"/>
      <c r="AH33" s="38"/>
      <c r="AI33" s="38"/>
      <c r="AJ33" s="38"/>
      <c r="AK33" s="227">
        <v>0</v>
      </c>
      <c r="AL33" s="228"/>
      <c r="AM33" s="228"/>
      <c r="AN33" s="228"/>
      <c r="AO33" s="228"/>
      <c r="AP33" s="38"/>
      <c r="AQ33" s="38"/>
      <c r="AR33" s="39"/>
      <c r="BE33" s="217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6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30" t="s">
        <v>46</v>
      </c>
      <c r="Y35" s="231"/>
      <c r="Z35" s="231"/>
      <c r="AA35" s="231"/>
      <c r="AB35" s="231"/>
      <c r="AC35" s="42"/>
      <c r="AD35" s="42"/>
      <c r="AE35" s="42"/>
      <c r="AF35" s="42"/>
      <c r="AG35" s="42"/>
      <c r="AH35" s="42"/>
      <c r="AI35" s="42"/>
      <c r="AJ35" s="42"/>
      <c r="AK35" s="232">
        <f>SUM(AK26:AK33)</f>
        <v>0</v>
      </c>
      <c r="AL35" s="231"/>
      <c r="AM35" s="231"/>
      <c r="AN35" s="231"/>
      <c r="AO35" s="233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Stepanska-prujezd21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34" t="str">
        <f>K6</f>
        <v>Restaurování průjezdu, Štěpánská63, Praha 1</v>
      </c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Štěpánská63, Praha 1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6" t="str">
        <f>IF(AN8="","",AN8)</f>
        <v/>
      </c>
      <c r="AN87" s="236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SZIF Ve Smečkách 33, Praha 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37" t="str">
        <f>IF(E17="","",E17)</f>
        <v xml:space="preserve"> </v>
      </c>
      <c r="AN89" s="238"/>
      <c r="AO89" s="238"/>
      <c r="AP89" s="238"/>
      <c r="AQ89" s="33"/>
      <c r="AR89" s="36"/>
      <c r="AS89" s="239" t="s">
        <v>54</v>
      </c>
      <c r="AT89" s="24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7" t="str">
        <f>IF(E20="","",E20)</f>
        <v xml:space="preserve"> </v>
      </c>
      <c r="AN90" s="238"/>
      <c r="AO90" s="238"/>
      <c r="AP90" s="238"/>
      <c r="AQ90" s="33"/>
      <c r="AR90" s="36"/>
      <c r="AS90" s="241"/>
      <c r="AT90" s="24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3"/>
      <c r="AT91" s="24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45" t="s">
        <v>55</v>
      </c>
      <c r="D92" s="246"/>
      <c r="E92" s="246"/>
      <c r="F92" s="246"/>
      <c r="G92" s="246"/>
      <c r="H92" s="70"/>
      <c r="I92" s="247" t="s">
        <v>56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 t="s">
        <v>57</v>
      </c>
      <c r="AH92" s="246"/>
      <c r="AI92" s="246"/>
      <c r="AJ92" s="246"/>
      <c r="AK92" s="246"/>
      <c r="AL92" s="246"/>
      <c r="AM92" s="246"/>
      <c r="AN92" s="247" t="s">
        <v>58</v>
      </c>
      <c r="AO92" s="246"/>
      <c r="AP92" s="249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53">
        <f>ROUND(AG95,2)</f>
        <v>0</v>
      </c>
      <c r="AH94" s="253"/>
      <c r="AI94" s="253"/>
      <c r="AJ94" s="253"/>
      <c r="AK94" s="253"/>
      <c r="AL94" s="253"/>
      <c r="AM94" s="253"/>
      <c r="AN94" s="254">
        <f>SUM(AG94,AT94)</f>
        <v>0</v>
      </c>
      <c r="AO94" s="254"/>
      <c r="AP94" s="254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50.25" customHeight="1">
      <c r="A95" s="89" t="s">
        <v>77</v>
      </c>
      <c r="B95" s="90"/>
      <c r="C95" s="91"/>
      <c r="D95" s="252" t="s">
        <v>14</v>
      </c>
      <c r="E95" s="252"/>
      <c r="F95" s="252"/>
      <c r="G95" s="252"/>
      <c r="H95" s="252"/>
      <c r="I95" s="92"/>
      <c r="J95" s="252" t="s">
        <v>17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0">
        <f>'Stepanska-prujezd21 - Res...'!J28</f>
        <v>0</v>
      </c>
      <c r="AH95" s="251"/>
      <c r="AI95" s="251"/>
      <c r="AJ95" s="251"/>
      <c r="AK95" s="251"/>
      <c r="AL95" s="251"/>
      <c r="AM95" s="251"/>
      <c r="AN95" s="250">
        <f>SUM(AG95,AT95)</f>
        <v>0</v>
      </c>
      <c r="AO95" s="251"/>
      <c r="AP95" s="251"/>
      <c r="AQ95" s="93" t="s">
        <v>78</v>
      </c>
      <c r="AR95" s="94"/>
      <c r="AS95" s="95">
        <v>0</v>
      </c>
      <c r="AT95" s="96">
        <f>ROUND(SUM(AV95:AW95),2)</f>
        <v>0</v>
      </c>
      <c r="AU95" s="97">
        <f>'Stepanska-prujezd21 - Res...'!P135</f>
        <v>0</v>
      </c>
      <c r="AV95" s="96">
        <f>'Stepanska-prujezd21 - Res...'!J31</f>
        <v>0</v>
      </c>
      <c r="AW95" s="96">
        <f>'Stepanska-prujezd21 - Res...'!J32</f>
        <v>0</v>
      </c>
      <c r="AX95" s="96">
        <f>'Stepanska-prujezd21 - Res...'!J33</f>
        <v>0</v>
      </c>
      <c r="AY95" s="96">
        <f>'Stepanska-prujezd21 - Res...'!J34</f>
        <v>0</v>
      </c>
      <c r="AZ95" s="96">
        <f>'Stepanska-prujezd21 - Res...'!F31</f>
        <v>0</v>
      </c>
      <c r="BA95" s="96">
        <f>'Stepanska-prujezd21 - Res...'!F32</f>
        <v>0</v>
      </c>
      <c r="BB95" s="96">
        <f>'Stepanska-prujezd21 - Res...'!F33</f>
        <v>0</v>
      </c>
      <c r="BC95" s="96">
        <f>'Stepanska-prujezd21 - Res...'!F34</f>
        <v>0</v>
      </c>
      <c r="BD95" s="98">
        <f>'Stepanska-prujezd21 - Res...'!F35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Euvu8HFoJt9CNv73oDOaun2PHzQupvnoalGqYj7PNCgtxAocTolYoU6WaBOTp6F7Zjr3245xbS//jwnQR/1Lbw==" saltValue="+ECifEemog1OwlqEGg1VQgkWKiGaDFgfTCenBGg4BWJe/rkokX6xYboniFZbZ8Wj/dIzE/PJ0Tz1aTm+a6RYX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tepanska-prujezd21 - Re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0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AT2" s="14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81</v>
      </c>
    </row>
    <row r="4" spans="2:46" s="1" customFormat="1" ht="24.95" customHeight="1">
      <c r="B4" s="17"/>
      <c r="D4" s="104" t="s">
        <v>82</v>
      </c>
      <c r="I4" s="100"/>
      <c r="L4" s="17"/>
      <c r="M4" s="105" t="s">
        <v>10</v>
      </c>
      <c r="AT4" s="14" t="s">
        <v>4</v>
      </c>
    </row>
    <row r="5" spans="2:12" s="1" customFormat="1" ht="6.95" customHeight="1">
      <c r="B5" s="17"/>
      <c r="I5" s="100"/>
      <c r="L5" s="17"/>
    </row>
    <row r="6" spans="1:31" s="2" customFormat="1" ht="12" customHeight="1">
      <c r="A6" s="31"/>
      <c r="B6" s="36"/>
      <c r="C6" s="31"/>
      <c r="D6" s="106" t="s">
        <v>16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56" t="s">
        <v>17</v>
      </c>
      <c r="F7" s="257"/>
      <c r="G7" s="257"/>
      <c r="H7" s="257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6" t="s">
        <v>18</v>
      </c>
      <c r="E9" s="31"/>
      <c r="F9" s="108" t="s">
        <v>1</v>
      </c>
      <c r="G9" s="31"/>
      <c r="H9" s="31"/>
      <c r="I9" s="109" t="s">
        <v>19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6" t="s">
        <v>20</v>
      </c>
      <c r="E10" s="31"/>
      <c r="F10" s="108" t="s">
        <v>21</v>
      </c>
      <c r="G10" s="31"/>
      <c r="H10" s="31"/>
      <c r="I10" s="109" t="s">
        <v>22</v>
      </c>
      <c r="J10" s="110">
        <f>'Rekapitulace stavby'!AN8</f>
        <v>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6" t="s">
        <v>23</v>
      </c>
      <c r="E12" s="31"/>
      <c r="F12" s="31"/>
      <c r="G12" s="31"/>
      <c r="H12" s="31"/>
      <c r="I12" s="109" t="s">
        <v>24</v>
      </c>
      <c r="J12" s="108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8" t="s">
        <v>25</v>
      </c>
      <c r="F13" s="31"/>
      <c r="G13" s="31"/>
      <c r="H13" s="31"/>
      <c r="I13" s="109" t="s">
        <v>26</v>
      </c>
      <c r="J13" s="108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6" t="s">
        <v>27</v>
      </c>
      <c r="E15" s="31"/>
      <c r="F15" s="31"/>
      <c r="G15" s="31"/>
      <c r="H15" s="31"/>
      <c r="I15" s="109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8" t="str">
        <f>'Rekapitulace stavby'!E14</f>
        <v>Vyplň údaj</v>
      </c>
      <c r="F16" s="259"/>
      <c r="G16" s="259"/>
      <c r="H16" s="259"/>
      <c r="I16" s="109" t="s">
        <v>26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29</v>
      </c>
      <c r="E18" s="31"/>
      <c r="F18" s="31"/>
      <c r="G18" s="31"/>
      <c r="H18" s="31"/>
      <c r="I18" s="109" t="s">
        <v>24</v>
      </c>
      <c r="J18" s="108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IF('Rekapitulace stavby'!E17="","",'Rekapitulace stavby'!E17)</f>
        <v xml:space="preserve"> </v>
      </c>
      <c r="F19" s="31"/>
      <c r="G19" s="31"/>
      <c r="H19" s="31"/>
      <c r="I19" s="109" t="s">
        <v>26</v>
      </c>
      <c r="J19" s="108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32</v>
      </c>
      <c r="E21" s="31"/>
      <c r="F21" s="31"/>
      <c r="G21" s="31"/>
      <c r="H21" s="31"/>
      <c r="I21" s="109" t="s">
        <v>24</v>
      </c>
      <c r="J21" s="108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IF('Rekapitulace stavby'!E20="","",'Rekapitulace stavby'!E20)</f>
        <v xml:space="preserve"> </v>
      </c>
      <c r="F22" s="31"/>
      <c r="G22" s="31"/>
      <c r="H22" s="31"/>
      <c r="I22" s="109" t="s">
        <v>26</v>
      </c>
      <c r="J22" s="108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33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0" t="s">
        <v>1</v>
      </c>
      <c r="F25" s="260"/>
      <c r="G25" s="260"/>
      <c r="H25" s="260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34</v>
      </c>
      <c r="E28" s="31"/>
      <c r="F28" s="31"/>
      <c r="G28" s="31"/>
      <c r="H28" s="31"/>
      <c r="I28" s="107"/>
      <c r="J28" s="118">
        <f>ROUND(J135,2)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36</v>
      </c>
      <c r="G30" s="31"/>
      <c r="H30" s="31"/>
      <c r="I30" s="120" t="s">
        <v>35</v>
      </c>
      <c r="J30" s="119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38</v>
      </c>
      <c r="E31" s="106" t="s">
        <v>39</v>
      </c>
      <c r="F31" s="122">
        <f>ROUND((SUM(BE135:BE278)),2)</f>
        <v>0</v>
      </c>
      <c r="G31" s="31"/>
      <c r="H31" s="31"/>
      <c r="I31" s="123">
        <v>0.21</v>
      </c>
      <c r="J31" s="122">
        <f>ROUND(((SUM(BE135:BE278))*I31),2)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40</v>
      </c>
      <c r="F32" s="122">
        <f>ROUND((SUM(BF135:BF278)),2)</f>
        <v>0</v>
      </c>
      <c r="G32" s="31"/>
      <c r="H32" s="31"/>
      <c r="I32" s="123">
        <v>0.15</v>
      </c>
      <c r="J32" s="122">
        <f>ROUND(((SUM(BF135:BF278))*I32),2)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6" t="s">
        <v>41</v>
      </c>
      <c r="F33" s="122">
        <f>ROUND((SUM(BG135:BG278)),2)</f>
        <v>0</v>
      </c>
      <c r="G33" s="31"/>
      <c r="H33" s="31"/>
      <c r="I33" s="123">
        <v>0.21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6" t="s">
        <v>42</v>
      </c>
      <c r="F34" s="122">
        <f>ROUND((SUM(BH135:BH278)),2)</f>
        <v>0</v>
      </c>
      <c r="G34" s="31"/>
      <c r="H34" s="31"/>
      <c r="I34" s="123">
        <v>0.15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6" t="s">
        <v>43</v>
      </c>
      <c r="F35" s="122">
        <f>ROUND((SUM(BI135:BI278)),2)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44</v>
      </c>
      <c r="E37" s="126"/>
      <c r="F37" s="126"/>
      <c r="G37" s="127" t="s">
        <v>45</v>
      </c>
      <c r="H37" s="128" t="s">
        <v>46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I39" s="100"/>
      <c r="L39" s="17"/>
    </row>
    <row r="40" spans="2:12" s="1" customFormat="1" ht="14.45" customHeight="1">
      <c r="B40" s="17"/>
      <c r="I40" s="100"/>
      <c r="L40" s="17"/>
    </row>
    <row r="41" spans="2:12" s="1" customFormat="1" ht="14.45" customHeight="1">
      <c r="B41" s="17"/>
      <c r="I41" s="100"/>
      <c r="L41" s="17"/>
    </row>
    <row r="42" spans="2:12" s="1" customFormat="1" ht="14.45" customHeight="1">
      <c r="B42" s="17"/>
      <c r="I42" s="100"/>
      <c r="L42" s="17"/>
    </row>
    <row r="43" spans="2:12" s="1" customFormat="1" ht="14.45" customHeight="1">
      <c r="B43" s="17"/>
      <c r="I43" s="100"/>
      <c r="L43" s="17"/>
    </row>
    <row r="44" spans="2:12" s="1" customFormat="1" ht="14.45" customHeight="1">
      <c r="B44" s="17"/>
      <c r="I44" s="100"/>
      <c r="L44" s="17"/>
    </row>
    <row r="45" spans="2:12" s="1" customFormat="1" ht="14.45" customHeight="1">
      <c r="B45" s="17"/>
      <c r="I45" s="100"/>
      <c r="L45" s="17"/>
    </row>
    <row r="46" spans="2:12" s="1" customFormat="1" ht="14.45" customHeight="1">
      <c r="B46" s="17"/>
      <c r="I46" s="100"/>
      <c r="L46" s="17"/>
    </row>
    <row r="47" spans="2:12" s="1" customFormat="1" ht="14.45" customHeight="1">
      <c r="B47" s="17"/>
      <c r="I47" s="100"/>
      <c r="L47" s="17"/>
    </row>
    <row r="48" spans="2:12" s="1" customFormat="1" ht="14.45" customHeight="1">
      <c r="B48" s="17"/>
      <c r="I48" s="100"/>
      <c r="L48" s="17"/>
    </row>
    <row r="49" spans="2:12" s="1" customFormat="1" ht="14.45" customHeight="1">
      <c r="B49" s="17"/>
      <c r="I49" s="100"/>
      <c r="L49" s="17"/>
    </row>
    <row r="50" spans="2:12" s="2" customFormat="1" ht="14.45" customHeight="1">
      <c r="B50" s="48"/>
      <c r="D50" s="132" t="s">
        <v>47</v>
      </c>
      <c r="E50" s="133"/>
      <c r="F50" s="133"/>
      <c r="G50" s="132" t="s">
        <v>48</v>
      </c>
      <c r="H50" s="133"/>
      <c r="I50" s="134"/>
      <c r="J50" s="133"/>
      <c r="K50" s="133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5" t="s">
        <v>49</v>
      </c>
      <c r="E61" s="136"/>
      <c r="F61" s="137" t="s">
        <v>50</v>
      </c>
      <c r="G61" s="135" t="s">
        <v>49</v>
      </c>
      <c r="H61" s="136"/>
      <c r="I61" s="138"/>
      <c r="J61" s="139" t="s">
        <v>50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32" t="s">
        <v>51</v>
      </c>
      <c r="E65" s="140"/>
      <c r="F65" s="140"/>
      <c r="G65" s="132" t="s">
        <v>52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5" t="s">
        <v>49</v>
      </c>
      <c r="E76" s="136"/>
      <c r="F76" s="137" t="s">
        <v>50</v>
      </c>
      <c r="G76" s="135" t="s">
        <v>49</v>
      </c>
      <c r="H76" s="136"/>
      <c r="I76" s="138"/>
      <c r="J76" s="139" t="s">
        <v>50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83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34" t="str">
        <f>E7</f>
        <v>Restaurování průjezdu, Štěpánská63, Praha 1</v>
      </c>
      <c r="F85" s="261"/>
      <c r="G85" s="261"/>
      <c r="H85" s="261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 hidden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6" t="s">
        <v>20</v>
      </c>
      <c r="D87" s="33"/>
      <c r="E87" s="33"/>
      <c r="F87" s="24" t="str">
        <f>F10</f>
        <v>Štěpánská63, Praha 1</v>
      </c>
      <c r="G87" s="33"/>
      <c r="H87" s="33"/>
      <c r="I87" s="109" t="s">
        <v>22</v>
      </c>
      <c r="J87" s="63">
        <f>IF(J10="","",J10)</f>
        <v>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 hidden="1">
      <c r="A89" s="31"/>
      <c r="B89" s="32"/>
      <c r="C89" s="26" t="s">
        <v>23</v>
      </c>
      <c r="D89" s="33"/>
      <c r="E89" s="33"/>
      <c r="F89" s="24" t="str">
        <f>E13</f>
        <v>SZIF Ve Smečkách 33, Praha 1</v>
      </c>
      <c r="G89" s="33"/>
      <c r="H89" s="33"/>
      <c r="I89" s="109" t="s">
        <v>29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 hidden="1">
      <c r="A90" s="31"/>
      <c r="B90" s="32"/>
      <c r="C90" s="26" t="s">
        <v>27</v>
      </c>
      <c r="D90" s="33"/>
      <c r="E90" s="33"/>
      <c r="F90" s="24" t="str">
        <f>IF(E16="","",E16)</f>
        <v>Vyplň údaj</v>
      </c>
      <c r="G90" s="33"/>
      <c r="H90" s="33"/>
      <c r="I90" s="109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 hidden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 hidden="1">
      <c r="A92" s="31"/>
      <c r="B92" s="32"/>
      <c r="C92" s="148" t="s">
        <v>84</v>
      </c>
      <c r="D92" s="149"/>
      <c r="E92" s="149"/>
      <c r="F92" s="149"/>
      <c r="G92" s="149"/>
      <c r="H92" s="149"/>
      <c r="I92" s="150"/>
      <c r="J92" s="151" t="s">
        <v>85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 hidden="1">
      <c r="A94" s="31"/>
      <c r="B94" s="32"/>
      <c r="C94" s="152" t="s">
        <v>86</v>
      </c>
      <c r="D94" s="33"/>
      <c r="E94" s="33"/>
      <c r="F94" s="33"/>
      <c r="G94" s="33"/>
      <c r="H94" s="33"/>
      <c r="I94" s="107"/>
      <c r="J94" s="81">
        <f>J135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5" customHeight="1" hidden="1">
      <c r="B95" s="153"/>
      <c r="C95" s="154"/>
      <c r="D95" s="155" t="s">
        <v>88</v>
      </c>
      <c r="E95" s="156"/>
      <c r="F95" s="156"/>
      <c r="G95" s="156"/>
      <c r="H95" s="156"/>
      <c r="I95" s="157"/>
      <c r="J95" s="158">
        <f>J136</f>
        <v>0</v>
      </c>
      <c r="K95" s="154"/>
      <c r="L95" s="159"/>
    </row>
    <row r="96" spans="2:12" s="10" customFormat="1" ht="19.9" customHeight="1" hidden="1">
      <c r="B96" s="160"/>
      <c r="C96" s="161"/>
      <c r="D96" s="162" t="s">
        <v>89</v>
      </c>
      <c r="E96" s="163"/>
      <c r="F96" s="163"/>
      <c r="G96" s="163"/>
      <c r="H96" s="163"/>
      <c r="I96" s="164"/>
      <c r="J96" s="165">
        <f>J137</f>
        <v>0</v>
      </c>
      <c r="K96" s="161"/>
      <c r="L96" s="166"/>
    </row>
    <row r="97" spans="2:12" s="10" customFormat="1" ht="19.9" customHeight="1" hidden="1">
      <c r="B97" s="160"/>
      <c r="C97" s="161"/>
      <c r="D97" s="162" t="s">
        <v>90</v>
      </c>
      <c r="E97" s="163"/>
      <c r="F97" s="163"/>
      <c r="G97" s="163"/>
      <c r="H97" s="163"/>
      <c r="I97" s="164"/>
      <c r="J97" s="165">
        <f>J139</f>
        <v>0</v>
      </c>
      <c r="K97" s="161"/>
      <c r="L97" s="166"/>
    </row>
    <row r="98" spans="2:12" s="10" customFormat="1" ht="19.9" customHeight="1" hidden="1">
      <c r="B98" s="160"/>
      <c r="C98" s="161"/>
      <c r="D98" s="162" t="s">
        <v>91</v>
      </c>
      <c r="E98" s="163"/>
      <c r="F98" s="163"/>
      <c r="G98" s="163"/>
      <c r="H98" s="163"/>
      <c r="I98" s="164"/>
      <c r="J98" s="165">
        <f>J151</f>
        <v>0</v>
      </c>
      <c r="K98" s="161"/>
      <c r="L98" s="166"/>
    </row>
    <row r="99" spans="2:12" s="9" customFormat="1" ht="24.95" customHeight="1" hidden="1">
      <c r="B99" s="153"/>
      <c r="C99" s="154"/>
      <c r="D99" s="155" t="s">
        <v>92</v>
      </c>
      <c r="E99" s="156"/>
      <c r="F99" s="156"/>
      <c r="G99" s="156"/>
      <c r="H99" s="156"/>
      <c r="I99" s="157"/>
      <c r="J99" s="158">
        <f>J157</f>
        <v>0</v>
      </c>
      <c r="K99" s="154"/>
      <c r="L99" s="159"/>
    </row>
    <row r="100" spans="2:12" s="10" customFormat="1" ht="19.9" customHeight="1" hidden="1">
      <c r="B100" s="160"/>
      <c r="C100" s="161"/>
      <c r="D100" s="162" t="s">
        <v>93</v>
      </c>
      <c r="E100" s="163"/>
      <c r="F100" s="163"/>
      <c r="G100" s="163"/>
      <c r="H100" s="163"/>
      <c r="I100" s="164"/>
      <c r="J100" s="165">
        <f>J158</f>
        <v>0</v>
      </c>
      <c r="K100" s="161"/>
      <c r="L100" s="166"/>
    </row>
    <row r="101" spans="2:12" s="10" customFormat="1" ht="19.9" customHeight="1" hidden="1">
      <c r="B101" s="160"/>
      <c r="C101" s="161"/>
      <c r="D101" s="162" t="s">
        <v>94</v>
      </c>
      <c r="E101" s="163"/>
      <c r="F101" s="163"/>
      <c r="G101" s="163"/>
      <c r="H101" s="163"/>
      <c r="I101" s="164"/>
      <c r="J101" s="165">
        <f>J164</f>
        <v>0</v>
      </c>
      <c r="K101" s="161"/>
      <c r="L101" s="166"/>
    </row>
    <row r="102" spans="2:12" s="10" customFormat="1" ht="19.9" customHeight="1" hidden="1">
      <c r="B102" s="160"/>
      <c r="C102" s="161"/>
      <c r="D102" s="162" t="s">
        <v>95</v>
      </c>
      <c r="E102" s="163"/>
      <c r="F102" s="163"/>
      <c r="G102" s="163"/>
      <c r="H102" s="163"/>
      <c r="I102" s="164"/>
      <c r="J102" s="165">
        <f>J166</f>
        <v>0</v>
      </c>
      <c r="K102" s="161"/>
      <c r="L102" s="166"/>
    </row>
    <row r="103" spans="2:12" s="10" customFormat="1" ht="19.9" customHeight="1" hidden="1">
      <c r="B103" s="160"/>
      <c r="C103" s="161"/>
      <c r="D103" s="162" t="s">
        <v>96</v>
      </c>
      <c r="E103" s="163"/>
      <c r="F103" s="163"/>
      <c r="G103" s="163"/>
      <c r="H103" s="163"/>
      <c r="I103" s="164"/>
      <c r="J103" s="165">
        <f>J168</f>
        <v>0</v>
      </c>
      <c r="K103" s="161"/>
      <c r="L103" s="166"/>
    </row>
    <row r="104" spans="2:12" s="10" customFormat="1" ht="19.9" customHeight="1" hidden="1">
      <c r="B104" s="160"/>
      <c r="C104" s="161"/>
      <c r="D104" s="162" t="s">
        <v>97</v>
      </c>
      <c r="E104" s="163"/>
      <c r="F104" s="163"/>
      <c r="G104" s="163"/>
      <c r="H104" s="163"/>
      <c r="I104" s="164"/>
      <c r="J104" s="165">
        <f>J179</f>
        <v>0</v>
      </c>
      <c r="K104" s="161"/>
      <c r="L104" s="166"/>
    </row>
    <row r="105" spans="2:12" s="10" customFormat="1" ht="19.9" customHeight="1" hidden="1">
      <c r="B105" s="160"/>
      <c r="C105" s="161"/>
      <c r="D105" s="162" t="s">
        <v>98</v>
      </c>
      <c r="E105" s="163"/>
      <c r="F105" s="163"/>
      <c r="G105" s="163"/>
      <c r="H105" s="163"/>
      <c r="I105" s="164"/>
      <c r="J105" s="165">
        <f>J190</f>
        <v>0</v>
      </c>
      <c r="K105" s="161"/>
      <c r="L105" s="166"/>
    </row>
    <row r="106" spans="2:12" s="10" customFormat="1" ht="19.9" customHeight="1" hidden="1">
      <c r="B106" s="160"/>
      <c r="C106" s="161"/>
      <c r="D106" s="162" t="s">
        <v>99</v>
      </c>
      <c r="E106" s="163"/>
      <c r="F106" s="163"/>
      <c r="G106" s="163"/>
      <c r="H106" s="163"/>
      <c r="I106" s="164"/>
      <c r="J106" s="165">
        <f>J201</f>
        <v>0</v>
      </c>
      <c r="K106" s="161"/>
      <c r="L106" s="166"/>
    </row>
    <row r="107" spans="2:12" s="10" customFormat="1" ht="19.9" customHeight="1" hidden="1">
      <c r="B107" s="160"/>
      <c r="C107" s="161"/>
      <c r="D107" s="162" t="s">
        <v>100</v>
      </c>
      <c r="E107" s="163"/>
      <c r="F107" s="163"/>
      <c r="G107" s="163"/>
      <c r="H107" s="163"/>
      <c r="I107" s="164"/>
      <c r="J107" s="165">
        <f>J207</f>
        <v>0</v>
      </c>
      <c r="K107" s="161"/>
      <c r="L107" s="166"/>
    </row>
    <row r="108" spans="2:12" s="10" customFormat="1" ht="19.9" customHeight="1" hidden="1">
      <c r="B108" s="160"/>
      <c r="C108" s="161"/>
      <c r="D108" s="162" t="s">
        <v>101</v>
      </c>
      <c r="E108" s="163"/>
      <c r="F108" s="163"/>
      <c r="G108" s="163"/>
      <c r="H108" s="163"/>
      <c r="I108" s="164"/>
      <c r="J108" s="165">
        <f>J221</f>
        <v>0</v>
      </c>
      <c r="K108" s="161"/>
      <c r="L108" s="166"/>
    </row>
    <row r="109" spans="2:12" s="10" customFormat="1" ht="19.9" customHeight="1" hidden="1">
      <c r="B109" s="160"/>
      <c r="C109" s="161"/>
      <c r="D109" s="162" t="s">
        <v>102</v>
      </c>
      <c r="E109" s="163"/>
      <c r="F109" s="163"/>
      <c r="G109" s="163"/>
      <c r="H109" s="163"/>
      <c r="I109" s="164"/>
      <c r="J109" s="165">
        <f>J234</f>
        <v>0</v>
      </c>
      <c r="K109" s="161"/>
      <c r="L109" s="166"/>
    </row>
    <row r="110" spans="2:12" s="10" customFormat="1" ht="19.9" customHeight="1" hidden="1">
      <c r="B110" s="160"/>
      <c r="C110" s="161"/>
      <c r="D110" s="162" t="s">
        <v>103</v>
      </c>
      <c r="E110" s="163"/>
      <c r="F110" s="163"/>
      <c r="G110" s="163"/>
      <c r="H110" s="163"/>
      <c r="I110" s="164"/>
      <c r="J110" s="165">
        <f>J245</f>
        <v>0</v>
      </c>
      <c r="K110" s="161"/>
      <c r="L110" s="166"/>
    </row>
    <row r="111" spans="2:12" s="10" customFormat="1" ht="19.9" customHeight="1" hidden="1">
      <c r="B111" s="160"/>
      <c r="C111" s="161"/>
      <c r="D111" s="162" t="s">
        <v>104</v>
      </c>
      <c r="E111" s="163"/>
      <c r="F111" s="163"/>
      <c r="G111" s="163"/>
      <c r="H111" s="163"/>
      <c r="I111" s="164"/>
      <c r="J111" s="165">
        <f>J259</f>
        <v>0</v>
      </c>
      <c r="K111" s="161"/>
      <c r="L111" s="166"/>
    </row>
    <row r="112" spans="2:12" s="9" customFormat="1" ht="24.95" customHeight="1" hidden="1">
      <c r="B112" s="153"/>
      <c r="C112" s="154"/>
      <c r="D112" s="155" t="s">
        <v>105</v>
      </c>
      <c r="E112" s="156"/>
      <c r="F112" s="156"/>
      <c r="G112" s="156"/>
      <c r="H112" s="156"/>
      <c r="I112" s="157"/>
      <c r="J112" s="158">
        <f>J267</f>
        <v>0</v>
      </c>
      <c r="K112" s="154"/>
      <c r="L112" s="159"/>
    </row>
    <row r="113" spans="2:12" s="10" customFormat="1" ht="19.9" customHeight="1" hidden="1">
      <c r="B113" s="160"/>
      <c r="C113" s="161"/>
      <c r="D113" s="162" t="s">
        <v>106</v>
      </c>
      <c r="E113" s="163"/>
      <c r="F113" s="163"/>
      <c r="G113" s="163"/>
      <c r="H113" s="163"/>
      <c r="I113" s="164"/>
      <c r="J113" s="165">
        <f>J268</f>
        <v>0</v>
      </c>
      <c r="K113" s="161"/>
      <c r="L113" s="166"/>
    </row>
    <row r="114" spans="2:12" s="10" customFormat="1" ht="19.9" customHeight="1" hidden="1">
      <c r="B114" s="160"/>
      <c r="C114" s="161"/>
      <c r="D114" s="162" t="s">
        <v>107</v>
      </c>
      <c r="E114" s="163"/>
      <c r="F114" s="163"/>
      <c r="G114" s="163"/>
      <c r="H114" s="163"/>
      <c r="I114" s="164"/>
      <c r="J114" s="165">
        <f>J270</f>
        <v>0</v>
      </c>
      <c r="K114" s="161"/>
      <c r="L114" s="166"/>
    </row>
    <row r="115" spans="2:12" s="10" customFormat="1" ht="19.9" customHeight="1" hidden="1">
      <c r="B115" s="160"/>
      <c r="C115" s="161"/>
      <c r="D115" s="162" t="s">
        <v>108</v>
      </c>
      <c r="E115" s="163"/>
      <c r="F115" s="163"/>
      <c r="G115" s="163"/>
      <c r="H115" s="163"/>
      <c r="I115" s="164"/>
      <c r="J115" s="165">
        <f>J272</f>
        <v>0</v>
      </c>
      <c r="K115" s="161"/>
      <c r="L115" s="166"/>
    </row>
    <row r="116" spans="2:12" s="10" customFormat="1" ht="19.9" customHeight="1" hidden="1">
      <c r="B116" s="160"/>
      <c r="C116" s="161"/>
      <c r="D116" s="162" t="s">
        <v>109</v>
      </c>
      <c r="E116" s="163"/>
      <c r="F116" s="163"/>
      <c r="G116" s="163"/>
      <c r="H116" s="163"/>
      <c r="I116" s="164"/>
      <c r="J116" s="165">
        <f>J275</f>
        <v>0</v>
      </c>
      <c r="K116" s="161"/>
      <c r="L116" s="166"/>
    </row>
    <row r="117" spans="2:12" s="10" customFormat="1" ht="19.9" customHeight="1" hidden="1">
      <c r="B117" s="160"/>
      <c r="C117" s="161"/>
      <c r="D117" s="162" t="s">
        <v>110</v>
      </c>
      <c r="E117" s="163"/>
      <c r="F117" s="163"/>
      <c r="G117" s="163"/>
      <c r="H117" s="163"/>
      <c r="I117" s="164"/>
      <c r="J117" s="165">
        <f>J277</f>
        <v>0</v>
      </c>
      <c r="K117" s="161"/>
      <c r="L117" s="166"/>
    </row>
    <row r="118" spans="1:31" s="2" customFormat="1" ht="21.75" customHeight="1" hidden="1">
      <c r="A118" s="31"/>
      <c r="B118" s="32"/>
      <c r="C118" s="33"/>
      <c r="D118" s="33"/>
      <c r="E118" s="33"/>
      <c r="F118" s="33"/>
      <c r="G118" s="33"/>
      <c r="H118" s="33"/>
      <c r="I118" s="107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 hidden="1">
      <c r="A119" s="31"/>
      <c r="B119" s="51"/>
      <c r="C119" s="52"/>
      <c r="D119" s="52"/>
      <c r="E119" s="52"/>
      <c r="F119" s="52"/>
      <c r="G119" s="52"/>
      <c r="H119" s="52"/>
      <c r="I119" s="144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ht="11.25" hidden="1"/>
    <row r="121" ht="11.25" hidden="1"/>
    <row r="122" ht="11.25" hidden="1"/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147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111</v>
      </c>
      <c r="D124" s="33"/>
      <c r="E124" s="33"/>
      <c r="F124" s="33"/>
      <c r="G124" s="33"/>
      <c r="H124" s="33"/>
      <c r="I124" s="107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107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107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34" t="str">
        <f>E7</f>
        <v>Restaurování průjezdu, Štěpánská63, Praha 1</v>
      </c>
      <c r="F127" s="261"/>
      <c r="G127" s="261"/>
      <c r="H127" s="261"/>
      <c r="I127" s="107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07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2" customHeight="1">
      <c r="A129" s="31"/>
      <c r="B129" s="32"/>
      <c r="C129" s="26" t="s">
        <v>20</v>
      </c>
      <c r="D129" s="33"/>
      <c r="E129" s="33"/>
      <c r="F129" s="24" t="str">
        <f>F10</f>
        <v>Štěpánská63, Praha 1</v>
      </c>
      <c r="G129" s="33"/>
      <c r="H129" s="33"/>
      <c r="I129" s="109" t="s">
        <v>22</v>
      </c>
      <c r="J129" s="63">
        <f>IF(J10="","",J10)</f>
        <v>0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107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5.2" customHeight="1">
      <c r="A131" s="31"/>
      <c r="B131" s="32"/>
      <c r="C131" s="26" t="s">
        <v>23</v>
      </c>
      <c r="D131" s="33"/>
      <c r="E131" s="33"/>
      <c r="F131" s="24" t="str">
        <f>E13</f>
        <v>SZIF Ve Smečkách 33, Praha 1</v>
      </c>
      <c r="G131" s="33"/>
      <c r="H131" s="33"/>
      <c r="I131" s="109" t="s">
        <v>29</v>
      </c>
      <c r="J131" s="29" t="str">
        <f>E19</f>
        <v xml:space="preserve"> 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5.2" customHeight="1">
      <c r="A132" s="31"/>
      <c r="B132" s="32"/>
      <c r="C132" s="26" t="s">
        <v>27</v>
      </c>
      <c r="D132" s="33"/>
      <c r="E132" s="33"/>
      <c r="F132" s="24" t="str">
        <f>IF(E16="","",E16)</f>
        <v>Vyplň údaj</v>
      </c>
      <c r="G132" s="33"/>
      <c r="H132" s="33"/>
      <c r="I132" s="109" t="s">
        <v>32</v>
      </c>
      <c r="J132" s="29" t="str">
        <f>E22</f>
        <v xml:space="preserve"> 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0.35" customHeight="1">
      <c r="A133" s="31"/>
      <c r="B133" s="32"/>
      <c r="C133" s="33"/>
      <c r="D133" s="33"/>
      <c r="E133" s="33"/>
      <c r="F133" s="33"/>
      <c r="G133" s="33"/>
      <c r="H133" s="33"/>
      <c r="I133" s="107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1" customFormat="1" ht="29.25" customHeight="1">
      <c r="A134" s="167"/>
      <c r="B134" s="168"/>
      <c r="C134" s="169" t="s">
        <v>112</v>
      </c>
      <c r="D134" s="170" t="s">
        <v>59</v>
      </c>
      <c r="E134" s="170" t="s">
        <v>55</v>
      </c>
      <c r="F134" s="170" t="s">
        <v>56</v>
      </c>
      <c r="G134" s="170" t="s">
        <v>113</v>
      </c>
      <c r="H134" s="170" t="s">
        <v>114</v>
      </c>
      <c r="I134" s="171" t="s">
        <v>115</v>
      </c>
      <c r="J134" s="172" t="s">
        <v>85</v>
      </c>
      <c r="K134" s="173" t="s">
        <v>116</v>
      </c>
      <c r="L134" s="174"/>
      <c r="M134" s="72" t="s">
        <v>1</v>
      </c>
      <c r="N134" s="73" t="s">
        <v>38</v>
      </c>
      <c r="O134" s="73" t="s">
        <v>117</v>
      </c>
      <c r="P134" s="73" t="s">
        <v>118</v>
      </c>
      <c r="Q134" s="73" t="s">
        <v>119</v>
      </c>
      <c r="R134" s="73" t="s">
        <v>120</v>
      </c>
      <c r="S134" s="73" t="s">
        <v>121</v>
      </c>
      <c r="T134" s="74" t="s">
        <v>122</v>
      </c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</row>
    <row r="135" spans="1:63" s="2" customFormat="1" ht="22.9" customHeight="1">
      <c r="A135" s="31"/>
      <c r="B135" s="32"/>
      <c r="C135" s="79" t="s">
        <v>123</v>
      </c>
      <c r="D135" s="33"/>
      <c r="E135" s="33"/>
      <c r="F135" s="33"/>
      <c r="G135" s="33"/>
      <c r="H135" s="33"/>
      <c r="I135" s="107"/>
      <c r="J135" s="175">
        <f>BK135</f>
        <v>0</v>
      </c>
      <c r="K135" s="33"/>
      <c r="L135" s="36"/>
      <c r="M135" s="75"/>
      <c r="N135" s="176"/>
      <c r="O135" s="76"/>
      <c r="P135" s="177">
        <f>P136+P157+P267</f>
        <v>0</v>
      </c>
      <c r="Q135" s="76"/>
      <c r="R135" s="177">
        <f>R136+R157+R267</f>
        <v>46.492287999999995</v>
      </c>
      <c r="S135" s="76"/>
      <c r="T135" s="178">
        <f>T136+T157+T267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73</v>
      </c>
      <c r="AU135" s="14" t="s">
        <v>87</v>
      </c>
      <c r="BK135" s="179">
        <f>BK136+BK157+BK267</f>
        <v>0</v>
      </c>
    </row>
    <row r="136" spans="2:63" s="12" customFormat="1" ht="25.9" customHeight="1">
      <c r="B136" s="180"/>
      <c r="C136" s="181"/>
      <c r="D136" s="182" t="s">
        <v>73</v>
      </c>
      <c r="E136" s="183" t="s">
        <v>124</v>
      </c>
      <c r="F136" s="183" t="s">
        <v>125</v>
      </c>
      <c r="G136" s="181"/>
      <c r="H136" s="181"/>
      <c r="I136" s="184"/>
      <c r="J136" s="185">
        <f>BK136</f>
        <v>0</v>
      </c>
      <c r="K136" s="181"/>
      <c r="L136" s="186"/>
      <c r="M136" s="187"/>
      <c r="N136" s="188"/>
      <c r="O136" s="188"/>
      <c r="P136" s="189">
        <f>P137+P139+P151</f>
        <v>0</v>
      </c>
      <c r="Q136" s="188"/>
      <c r="R136" s="189">
        <f>R137+R139+R151</f>
        <v>1.07965</v>
      </c>
      <c r="S136" s="188"/>
      <c r="T136" s="190">
        <f>T137+T139+T151</f>
        <v>0</v>
      </c>
      <c r="AR136" s="191" t="s">
        <v>79</v>
      </c>
      <c r="AT136" s="192" t="s">
        <v>73</v>
      </c>
      <c r="AU136" s="192" t="s">
        <v>74</v>
      </c>
      <c r="AY136" s="191" t="s">
        <v>126</v>
      </c>
      <c r="BK136" s="193">
        <f>BK137+BK139+BK151</f>
        <v>0</v>
      </c>
    </row>
    <row r="137" spans="2:63" s="12" customFormat="1" ht="22.9" customHeight="1">
      <c r="B137" s="180"/>
      <c r="C137" s="181"/>
      <c r="D137" s="182" t="s">
        <v>73</v>
      </c>
      <c r="E137" s="194" t="s">
        <v>127</v>
      </c>
      <c r="F137" s="194" t="s">
        <v>128</v>
      </c>
      <c r="G137" s="181"/>
      <c r="H137" s="181"/>
      <c r="I137" s="184"/>
      <c r="J137" s="195">
        <f>BK137</f>
        <v>0</v>
      </c>
      <c r="K137" s="181"/>
      <c r="L137" s="186"/>
      <c r="M137" s="187"/>
      <c r="N137" s="188"/>
      <c r="O137" s="188"/>
      <c r="P137" s="189">
        <f>P138</f>
        <v>0</v>
      </c>
      <c r="Q137" s="188"/>
      <c r="R137" s="189">
        <f>R138</f>
        <v>1.07965</v>
      </c>
      <c r="S137" s="188"/>
      <c r="T137" s="190">
        <f>T138</f>
        <v>0</v>
      </c>
      <c r="AR137" s="191" t="s">
        <v>79</v>
      </c>
      <c r="AT137" s="192" t="s">
        <v>73</v>
      </c>
      <c r="AU137" s="192" t="s">
        <v>79</v>
      </c>
      <c r="AY137" s="191" t="s">
        <v>126</v>
      </c>
      <c r="BK137" s="193">
        <f>BK138</f>
        <v>0</v>
      </c>
    </row>
    <row r="138" spans="1:65" s="2" customFormat="1" ht="21.75" customHeight="1">
      <c r="A138" s="31"/>
      <c r="B138" s="32"/>
      <c r="C138" s="196" t="s">
        <v>79</v>
      </c>
      <c r="D138" s="196" t="s">
        <v>129</v>
      </c>
      <c r="E138" s="197" t="s">
        <v>130</v>
      </c>
      <c r="F138" s="198" t="s">
        <v>131</v>
      </c>
      <c r="G138" s="199" t="s">
        <v>132</v>
      </c>
      <c r="H138" s="200">
        <v>1</v>
      </c>
      <c r="I138" s="201"/>
      <c r="J138" s="202">
        <f>ROUND(I138*H138,2)</f>
        <v>0</v>
      </c>
      <c r="K138" s="203"/>
      <c r="L138" s="36"/>
      <c r="M138" s="204" t="s">
        <v>1</v>
      </c>
      <c r="N138" s="205" t="s">
        <v>39</v>
      </c>
      <c r="O138" s="68"/>
      <c r="P138" s="206">
        <f>O138*H138</f>
        <v>0</v>
      </c>
      <c r="Q138" s="206">
        <v>1.07965</v>
      </c>
      <c r="R138" s="206">
        <f>Q138*H138</f>
        <v>1.07965</v>
      </c>
      <c r="S138" s="206">
        <v>0</v>
      </c>
      <c r="T138" s="20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8" t="s">
        <v>133</v>
      </c>
      <c r="AT138" s="208" t="s">
        <v>129</v>
      </c>
      <c r="AU138" s="208" t="s">
        <v>81</v>
      </c>
      <c r="AY138" s="14" t="s">
        <v>126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4" t="s">
        <v>79</v>
      </c>
      <c r="BK138" s="209">
        <f>ROUND(I138*H138,2)</f>
        <v>0</v>
      </c>
      <c r="BL138" s="14" t="s">
        <v>133</v>
      </c>
      <c r="BM138" s="208" t="s">
        <v>134</v>
      </c>
    </row>
    <row r="139" spans="2:63" s="12" customFormat="1" ht="22.9" customHeight="1">
      <c r="B139" s="180"/>
      <c r="C139" s="181"/>
      <c r="D139" s="182" t="s">
        <v>73</v>
      </c>
      <c r="E139" s="194" t="s">
        <v>135</v>
      </c>
      <c r="F139" s="194" t="s">
        <v>136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SUM(P140:P150)</f>
        <v>0</v>
      </c>
      <c r="Q139" s="188"/>
      <c r="R139" s="189">
        <f>SUM(R140:R150)</f>
        <v>0</v>
      </c>
      <c r="S139" s="188"/>
      <c r="T139" s="190">
        <f>SUM(T140:T150)</f>
        <v>0</v>
      </c>
      <c r="AR139" s="191" t="s">
        <v>79</v>
      </c>
      <c r="AT139" s="192" t="s">
        <v>73</v>
      </c>
      <c r="AU139" s="192" t="s">
        <v>79</v>
      </c>
      <c r="AY139" s="191" t="s">
        <v>126</v>
      </c>
      <c r="BK139" s="193">
        <f>SUM(BK140:BK150)</f>
        <v>0</v>
      </c>
    </row>
    <row r="140" spans="1:65" s="2" customFormat="1" ht="16.5" customHeight="1">
      <c r="A140" s="31"/>
      <c r="B140" s="32"/>
      <c r="C140" s="196" t="s">
        <v>81</v>
      </c>
      <c r="D140" s="196" t="s">
        <v>129</v>
      </c>
      <c r="E140" s="197" t="s">
        <v>137</v>
      </c>
      <c r="F140" s="198" t="s">
        <v>138</v>
      </c>
      <c r="G140" s="199" t="s">
        <v>139</v>
      </c>
      <c r="H140" s="200">
        <v>3</v>
      </c>
      <c r="I140" s="201"/>
      <c r="J140" s="202">
        <f aca="true" t="shared" si="0" ref="J140:J150">ROUND(I140*H140,2)</f>
        <v>0</v>
      </c>
      <c r="K140" s="203"/>
      <c r="L140" s="36"/>
      <c r="M140" s="204" t="s">
        <v>1</v>
      </c>
      <c r="N140" s="205" t="s">
        <v>39</v>
      </c>
      <c r="O140" s="68"/>
      <c r="P140" s="206">
        <f aca="true" t="shared" si="1" ref="P140:P150">O140*H140</f>
        <v>0</v>
      </c>
      <c r="Q140" s="206">
        <v>0</v>
      </c>
      <c r="R140" s="206">
        <f aca="true" t="shared" si="2" ref="R140:R150">Q140*H140</f>
        <v>0</v>
      </c>
      <c r="S140" s="206">
        <v>0</v>
      </c>
      <c r="T140" s="207">
        <f aca="true" t="shared" si="3" ref="T140:T150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133</v>
      </c>
      <c r="AT140" s="208" t="s">
        <v>129</v>
      </c>
      <c r="AU140" s="208" t="s">
        <v>81</v>
      </c>
      <c r="AY140" s="14" t="s">
        <v>126</v>
      </c>
      <c r="BE140" s="209">
        <f aca="true" t="shared" si="4" ref="BE140:BE150">IF(N140="základní",J140,0)</f>
        <v>0</v>
      </c>
      <c r="BF140" s="209">
        <f aca="true" t="shared" si="5" ref="BF140:BF150">IF(N140="snížená",J140,0)</f>
        <v>0</v>
      </c>
      <c r="BG140" s="209">
        <f aca="true" t="shared" si="6" ref="BG140:BG150">IF(N140="zákl. přenesená",J140,0)</f>
        <v>0</v>
      </c>
      <c r="BH140" s="209">
        <f aca="true" t="shared" si="7" ref="BH140:BH150">IF(N140="sníž. přenesená",J140,0)</f>
        <v>0</v>
      </c>
      <c r="BI140" s="209">
        <f aca="true" t="shared" si="8" ref="BI140:BI150">IF(N140="nulová",J140,0)</f>
        <v>0</v>
      </c>
      <c r="BJ140" s="14" t="s">
        <v>79</v>
      </c>
      <c r="BK140" s="209">
        <f aca="true" t="shared" si="9" ref="BK140:BK150">ROUND(I140*H140,2)</f>
        <v>0</v>
      </c>
      <c r="BL140" s="14" t="s">
        <v>133</v>
      </c>
      <c r="BM140" s="208" t="s">
        <v>140</v>
      </c>
    </row>
    <row r="141" spans="1:65" s="2" customFormat="1" ht="16.5" customHeight="1">
      <c r="A141" s="31"/>
      <c r="B141" s="32"/>
      <c r="C141" s="196" t="s">
        <v>127</v>
      </c>
      <c r="D141" s="196" t="s">
        <v>129</v>
      </c>
      <c r="E141" s="197" t="s">
        <v>141</v>
      </c>
      <c r="F141" s="198" t="s">
        <v>142</v>
      </c>
      <c r="G141" s="199" t="s">
        <v>143</v>
      </c>
      <c r="H141" s="200">
        <v>108</v>
      </c>
      <c r="I141" s="201"/>
      <c r="J141" s="202">
        <f t="shared" si="0"/>
        <v>0</v>
      </c>
      <c r="K141" s="203"/>
      <c r="L141" s="36"/>
      <c r="M141" s="204" t="s">
        <v>1</v>
      </c>
      <c r="N141" s="205" t="s">
        <v>39</v>
      </c>
      <c r="O141" s="68"/>
      <c r="P141" s="206">
        <f t="shared" si="1"/>
        <v>0</v>
      </c>
      <c r="Q141" s="206">
        <v>0</v>
      </c>
      <c r="R141" s="206">
        <f t="shared" si="2"/>
        <v>0</v>
      </c>
      <c r="S141" s="206">
        <v>0</v>
      </c>
      <c r="T141" s="20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8" t="s">
        <v>133</v>
      </c>
      <c r="AT141" s="208" t="s">
        <v>129</v>
      </c>
      <c r="AU141" s="208" t="s">
        <v>81</v>
      </c>
      <c r="AY141" s="14" t="s">
        <v>126</v>
      </c>
      <c r="BE141" s="209">
        <f t="shared" si="4"/>
        <v>0</v>
      </c>
      <c r="BF141" s="209">
        <f t="shared" si="5"/>
        <v>0</v>
      </c>
      <c r="BG141" s="209">
        <f t="shared" si="6"/>
        <v>0</v>
      </c>
      <c r="BH141" s="209">
        <f t="shared" si="7"/>
        <v>0</v>
      </c>
      <c r="BI141" s="209">
        <f t="shared" si="8"/>
        <v>0</v>
      </c>
      <c r="BJ141" s="14" t="s">
        <v>79</v>
      </c>
      <c r="BK141" s="209">
        <f t="shared" si="9"/>
        <v>0</v>
      </c>
      <c r="BL141" s="14" t="s">
        <v>133</v>
      </c>
      <c r="BM141" s="208" t="s">
        <v>144</v>
      </c>
    </row>
    <row r="142" spans="1:65" s="2" customFormat="1" ht="21.75" customHeight="1">
      <c r="A142" s="31"/>
      <c r="B142" s="32"/>
      <c r="C142" s="196" t="s">
        <v>133</v>
      </c>
      <c r="D142" s="196" t="s">
        <v>129</v>
      </c>
      <c r="E142" s="197" t="s">
        <v>145</v>
      </c>
      <c r="F142" s="198" t="s">
        <v>146</v>
      </c>
      <c r="G142" s="199" t="s">
        <v>143</v>
      </c>
      <c r="H142" s="200">
        <v>93</v>
      </c>
      <c r="I142" s="201"/>
      <c r="J142" s="202">
        <f t="shared" si="0"/>
        <v>0</v>
      </c>
      <c r="K142" s="203"/>
      <c r="L142" s="36"/>
      <c r="M142" s="204" t="s">
        <v>1</v>
      </c>
      <c r="N142" s="205" t="s">
        <v>39</v>
      </c>
      <c r="O142" s="68"/>
      <c r="P142" s="206">
        <f t="shared" si="1"/>
        <v>0</v>
      </c>
      <c r="Q142" s="206">
        <v>0</v>
      </c>
      <c r="R142" s="206">
        <f t="shared" si="2"/>
        <v>0</v>
      </c>
      <c r="S142" s="206">
        <v>0</v>
      </c>
      <c r="T142" s="20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8" t="s">
        <v>133</v>
      </c>
      <c r="AT142" s="208" t="s">
        <v>129</v>
      </c>
      <c r="AU142" s="208" t="s">
        <v>81</v>
      </c>
      <c r="AY142" s="14" t="s">
        <v>126</v>
      </c>
      <c r="BE142" s="209">
        <f t="shared" si="4"/>
        <v>0</v>
      </c>
      <c r="BF142" s="209">
        <f t="shared" si="5"/>
        <v>0</v>
      </c>
      <c r="BG142" s="209">
        <f t="shared" si="6"/>
        <v>0</v>
      </c>
      <c r="BH142" s="209">
        <f t="shared" si="7"/>
        <v>0</v>
      </c>
      <c r="BI142" s="209">
        <f t="shared" si="8"/>
        <v>0</v>
      </c>
      <c r="BJ142" s="14" t="s">
        <v>79</v>
      </c>
      <c r="BK142" s="209">
        <f t="shared" si="9"/>
        <v>0</v>
      </c>
      <c r="BL142" s="14" t="s">
        <v>133</v>
      </c>
      <c r="BM142" s="208" t="s">
        <v>147</v>
      </c>
    </row>
    <row r="143" spans="1:65" s="2" customFormat="1" ht="16.5" customHeight="1">
      <c r="A143" s="31"/>
      <c r="B143" s="32"/>
      <c r="C143" s="196" t="s">
        <v>148</v>
      </c>
      <c r="D143" s="196" t="s">
        <v>129</v>
      </c>
      <c r="E143" s="197" t="s">
        <v>149</v>
      </c>
      <c r="F143" s="198" t="s">
        <v>150</v>
      </c>
      <c r="G143" s="199" t="s">
        <v>143</v>
      </c>
      <c r="H143" s="200">
        <v>15</v>
      </c>
      <c r="I143" s="201"/>
      <c r="J143" s="202">
        <f t="shared" si="0"/>
        <v>0</v>
      </c>
      <c r="K143" s="203"/>
      <c r="L143" s="36"/>
      <c r="M143" s="204" t="s">
        <v>1</v>
      </c>
      <c r="N143" s="205" t="s">
        <v>39</v>
      </c>
      <c r="O143" s="68"/>
      <c r="P143" s="206">
        <f t="shared" si="1"/>
        <v>0</v>
      </c>
      <c r="Q143" s="206">
        <v>0</v>
      </c>
      <c r="R143" s="206">
        <f t="shared" si="2"/>
        <v>0</v>
      </c>
      <c r="S143" s="206">
        <v>0</v>
      </c>
      <c r="T143" s="20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8" t="s">
        <v>133</v>
      </c>
      <c r="AT143" s="208" t="s">
        <v>129</v>
      </c>
      <c r="AU143" s="208" t="s">
        <v>81</v>
      </c>
      <c r="AY143" s="14" t="s">
        <v>126</v>
      </c>
      <c r="BE143" s="209">
        <f t="shared" si="4"/>
        <v>0</v>
      </c>
      <c r="BF143" s="209">
        <f t="shared" si="5"/>
        <v>0</v>
      </c>
      <c r="BG143" s="209">
        <f t="shared" si="6"/>
        <v>0</v>
      </c>
      <c r="BH143" s="209">
        <f t="shared" si="7"/>
        <v>0</v>
      </c>
      <c r="BI143" s="209">
        <f t="shared" si="8"/>
        <v>0</v>
      </c>
      <c r="BJ143" s="14" t="s">
        <v>79</v>
      </c>
      <c r="BK143" s="209">
        <f t="shared" si="9"/>
        <v>0</v>
      </c>
      <c r="BL143" s="14" t="s">
        <v>133</v>
      </c>
      <c r="BM143" s="208" t="s">
        <v>151</v>
      </c>
    </row>
    <row r="144" spans="1:65" s="2" customFormat="1" ht="21.75" customHeight="1">
      <c r="A144" s="31"/>
      <c r="B144" s="32"/>
      <c r="C144" s="196" t="s">
        <v>135</v>
      </c>
      <c r="D144" s="196" t="s">
        <v>129</v>
      </c>
      <c r="E144" s="197" t="s">
        <v>152</v>
      </c>
      <c r="F144" s="198" t="s">
        <v>153</v>
      </c>
      <c r="G144" s="199" t="s">
        <v>132</v>
      </c>
      <c r="H144" s="200">
        <v>1</v>
      </c>
      <c r="I144" s="201"/>
      <c r="J144" s="202">
        <f t="shared" si="0"/>
        <v>0</v>
      </c>
      <c r="K144" s="203"/>
      <c r="L144" s="36"/>
      <c r="M144" s="204" t="s">
        <v>1</v>
      </c>
      <c r="N144" s="205" t="s">
        <v>39</v>
      </c>
      <c r="O144" s="68"/>
      <c r="P144" s="206">
        <f t="shared" si="1"/>
        <v>0</v>
      </c>
      <c r="Q144" s="206">
        <v>0</v>
      </c>
      <c r="R144" s="206">
        <f t="shared" si="2"/>
        <v>0</v>
      </c>
      <c r="S144" s="206">
        <v>0</v>
      </c>
      <c r="T144" s="20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8" t="s">
        <v>133</v>
      </c>
      <c r="AT144" s="208" t="s">
        <v>129</v>
      </c>
      <c r="AU144" s="208" t="s">
        <v>81</v>
      </c>
      <c r="AY144" s="14" t="s">
        <v>126</v>
      </c>
      <c r="BE144" s="209">
        <f t="shared" si="4"/>
        <v>0</v>
      </c>
      <c r="BF144" s="209">
        <f t="shared" si="5"/>
        <v>0</v>
      </c>
      <c r="BG144" s="209">
        <f t="shared" si="6"/>
        <v>0</v>
      </c>
      <c r="BH144" s="209">
        <f t="shared" si="7"/>
        <v>0</v>
      </c>
      <c r="BI144" s="209">
        <f t="shared" si="8"/>
        <v>0</v>
      </c>
      <c r="BJ144" s="14" t="s">
        <v>79</v>
      </c>
      <c r="BK144" s="209">
        <f t="shared" si="9"/>
        <v>0</v>
      </c>
      <c r="BL144" s="14" t="s">
        <v>133</v>
      </c>
      <c r="BM144" s="208" t="s">
        <v>154</v>
      </c>
    </row>
    <row r="145" spans="1:65" s="2" customFormat="1" ht="16.5" customHeight="1">
      <c r="A145" s="31"/>
      <c r="B145" s="32"/>
      <c r="C145" s="196" t="s">
        <v>155</v>
      </c>
      <c r="D145" s="196" t="s">
        <v>129</v>
      </c>
      <c r="E145" s="197" t="s">
        <v>156</v>
      </c>
      <c r="F145" s="198" t="s">
        <v>157</v>
      </c>
      <c r="G145" s="199" t="s">
        <v>132</v>
      </c>
      <c r="H145" s="200">
        <v>1</v>
      </c>
      <c r="I145" s="201"/>
      <c r="J145" s="202">
        <f t="shared" si="0"/>
        <v>0</v>
      </c>
      <c r="K145" s="203"/>
      <c r="L145" s="36"/>
      <c r="M145" s="204" t="s">
        <v>1</v>
      </c>
      <c r="N145" s="205" t="s">
        <v>39</v>
      </c>
      <c r="O145" s="68"/>
      <c r="P145" s="206">
        <f t="shared" si="1"/>
        <v>0</v>
      </c>
      <c r="Q145" s="206">
        <v>0</v>
      </c>
      <c r="R145" s="206">
        <f t="shared" si="2"/>
        <v>0</v>
      </c>
      <c r="S145" s="206">
        <v>0</v>
      </c>
      <c r="T145" s="20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8" t="s">
        <v>133</v>
      </c>
      <c r="AT145" s="208" t="s">
        <v>129</v>
      </c>
      <c r="AU145" s="208" t="s">
        <v>81</v>
      </c>
      <c r="AY145" s="14" t="s">
        <v>126</v>
      </c>
      <c r="BE145" s="209">
        <f t="shared" si="4"/>
        <v>0</v>
      </c>
      <c r="BF145" s="209">
        <f t="shared" si="5"/>
        <v>0</v>
      </c>
      <c r="BG145" s="209">
        <f t="shared" si="6"/>
        <v>0</v>
      </c>
      <c r="BH145" s="209">
        <f t="shared" si="7"/>
        <v>0</v>
      </c>
      <c r="BI145" s="209">
        <f t="shared" si="8"/>
        <v>0</v>
      </c>
      <c r="BJ145" s="14" t="s">
        <v>79</v>
      </c>
      <c r="BK145" s="209">
        <f t="shared" si="9"/>
        <v>0</v>
      </c>
      <c r="BL145" s="14" t="s">
        <v>133</v>
      </c>
      <c r="BM145" s="208" t="s">
        <v>158</v>
      </c>
    </row>
    <row r="146" spans="1:65" s="2" customFormat="1" ht="16.5" customHeight="1">
      <c r="A146" s="31"/>
      <c r="B146" s="32"/>
      <c r="C146" s="196" t="s">
        <v>159</v>
      </c>
      <c r="D146" s="196" t="s">
        <v>129</v>
      </c>
      <c r="E146" s="197" t="s">
        <v>160</v>
      </c>
      <c r="F146" s="198" t="s">
        <v>161</v>
      </c>
      <c r="G146" s="199" t="s">
        <v>143</v>
      </c>
      <c r="H146" s="200">
        <v>108</v>
      </c>
      <c r="I146" s="201"/>
      <c r="J146" s="202">
        <f t="shared" si="0"/>
        <v>0</v>
      </c>
      <c r="K146" s="203"/>
      <c r="L146" s="36"/>
      <c r="M146" s="204" t="s">
        <v>1</v>
      </c>
      <c r="N146" s="205" t="s">
        <v>39</v>
      </c>
      <c r="O146" s="68"/>
      <c r="P146" s="206">
        <f t="shared" si="1"/>
        <v>0</v>
      </c>
      <c r="Q146" s="206">
        <v>0</v>
      </c>
      <c r="R146" s="206">
        <f t="shared" si="2"/>
        <v>0</v>
      </c>
      <c r="S146" s="206">
        <v>0</v>
      </c>
      <c r="T146" s="20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8" t="s">
        <v>133</v>
      </c>
      <c r="AT146" s="208" t="s">
        <v>129</v>
      </c>
      <c r="AU146" s="208" t="s">
        <v>81</v>
      </c>
      <c r="AY146" s="14" t="s">
        <v>126</v>
      </c>
      <c r="BE146" s="209">
        <f t="shared" si="4"/>
        <v>0</v>
      </c>
      <c r="BF146" s="209">
        <f t="shared" si="5"/>
        <v>0</v>
      </c>
      <c r="BG146" s="209">
        <f t="shared" si="6"/>
        <v>0</v>
      </c>
      <c r="BH146" s="209">
        <f t="shared" si="7"/>
        <v>0</v>
      </c>
      <c r="BI146" s="209">
        <f t="shared" si="8"/>
        <v>0</v>
      </c>
      <c r="BJ146" s="14" t="s">
        <v>79</v>
      </c>
      <c r="BK146" s="209">
        <f t="shared" si="9"/>
        <v>0</v>
      </c>
      <c r="BL146" s="14" t="s">
        <v>133</v>
      </c>
      <c r="BM146" s="208" t="s">
        <v>162</v>
      </c>
    </row>
    <row r="147" spans="1:65" s="2" customFormat="1" ht="16.5" customHeight="1">
      <c r="A147" s="31"/>
      <c r="B147" s="32"/>
      <c r="C147" s="196" t="s">
        <v>163</v>
      </c>
      <c r="D147" s="196" t="s">
        <v>129</v>
      </c>
      <c r="E147" s="197" t="s">
        <v>164</v>
      </c>
      <c r="F147" s="198" t="s">
        <v>165</v>
      </c>
      <c r="G147" s="199" t="s">
        <v>143</v>
      </c>
      <c r="H147" s="200">
        <v>108</v>
      </c>
      <c r="I147" s="201"/>
      <c r="J147" s="202">
        <f t="shared" si="0"/>
        <v>0</v>
      </c>
      <c r="K147" s="203"/>
      <c r="L147" s="36"/>
      <c r="M147" s="204" t="s">
        <v>1</v>
      </c>
      <c r="N147" s="205" t="s">
        <v>39</v>
      </c>
      <c r="O147" s="68"/>
      <c r="P147" s="206">
        <f t="shared" si="1"/>
        <v>0</v>
      </c>
      <c r="Q147" s="206">
        <v>0</v>
      </c>
      <c r="R147" s="206">
        <f t="shared" si="2"/>
        <v>0</v>
      </c>
      <c r="S147" s="206">
        <v>0</v>
      </c>
      <c r="T147" s="20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8" t="s">
        <v>133</v>
      </c>
      <c r="AT147" s="208" t="s">
        <v>129</v>
      </c>
      <c r="AU147" s="208" t="s">
        <v>81</v>
      </c>
      <c r="AY147" s="14" t="s">
        <v>126</v>
      </c>
      <c r="BE147" s="209">
        <f t="shared" si="4"/>
        <v>0</v>
      </c>
      <c r="BF147" s="209">
        <f t="shared" si="5"/>
        <v>0</v>
      </c>
      <c r="BG147" s="209">
        <f t="shared" si="6"/>
        <v>0</v>
      </c>
      <c r="BH147" s="209">
        <f t="shared" si="7"/>
        <v>0</v>
      </c>
      <c r="BI147" s="209">
        <f t="shared" si="8"/>
        <v>0</v>
      </c>
      <c r="BJ147" s="14" t="s">
        <v>79</v>
      </c>
      <c r="BK147" s="209">
        <f t="shared" si="9"/>
        <v>0</v>
      </c>
      <c r="BL147" s="14" t="s">
        <v>133</v>
      </c>
      <c r="BM147" s="208" t="s">
        <v>166</v>
      </c>
    </row>
    <row r="148" spans="1:65" s="2" customFormat="1" ht="16.5" customHeight="1">
      <c r="A148" s="31"/>
      <c r="B148" s="32"/>
      <c r="C148" s="196" t="s">
        <v>167</v>
      </c>
      <c r="D148" s="196" t="s">
        <v>129</v>
      </c>
      <c r="E148" s="197" t="s">
        <v>168</v>
      </c>
      <c r="F148" s="198" t="s">
        <v>169</v>
      </c>
      <c r="G148" s="199" t="s">
        <v>170</v>
      </c>
      <c r="H148" s="200">
        <v>1</v>
      </c>
      <c r="I148" s="201"/>
      <c r="J148" s="202">
        <f t="shared" si="0"/>
        <v>0</v>
      </c>
      <c r="K148" s="203"/>
      <c r="L148" s="36"/>
      <c r="M148" s="204" t="s">
        <v>1</v>
      </c>
      <c r="N148" s="205" t="s">
        <v>39</v>
      </c>
      <c r="O148" s="68"/>
      <c r="P148" s="206">
        <f t="shared" si="1"/>
        <v>0</v>
      </c>
      <c r="Q148" s="206">
        <v>0</v>
      </c>
      <c r="R148" s="206">
        <f t="shared" si="2"/>
        <v>0</v>
      </c>
      <c r="S148" s="206">
        <v>0</v>
      </c>
      <c r="T148" s="20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8" t="s">
        <v>133</v>
      </c>
      <c r="AT148" s="208" t="s">
        <v>129</v>
      </c>
      <c r="AU148" s="208" t="s">
        <v>81</v>
      </c>
      <c r="AY148" s="14" t="s">
        <v>126</v>
      </c>
      <c r="BE148" s="209">
        <f t="shared" si="4"/>
        <v>0</v>
      </c>
      <c r="BF148" s="209">
        <f t="shared" si="5"/>
        <v>0</v>
      </c>
      <c r="BG148" s="209">
        <f t="shared" si="6"/>
        <v>0</v>
      </c>
      <c r="BH148" s="209">
        <f t="shared" si="7"/>
        <v>0</v>
      </c>
      <c r="BI148" s="209">
        <f t="shared" si="8"/>
        <v>0</v>
      </c>
      <c r="BJ148" s="14" t="s">
        <v>79</v>
      </c>
      <c r="BK148" s="209">
        <f t="shared" si="9"/>
        <v>0</v>
      </c>
      <c r="BL148" s="14" t="s">
        <v>133</v>
      </c>
      <c r="BM148" s="208" t="s">
        <v>171</v>
      </c>
    </row>
    <row r="149" spans="1:65" s="2" customFormat="1" ht="16.5" customHeight="1">
      <c r="A149" s="31"/>
      <c r="B149" s="32"/>
      <c r="C149" s="196" t="s">
        <v>172</v>
      </c>
      <c r="D149" s="196" t="s">
        <v>129</v>
      </c>
      <c r="E149" s="197" t="s">
        <v>173</v>
      </c>
      <c r="F149" s="198" t="s">
        <v>174</v>
      </c>
      <c r="G149" s="199" t="s">
        <v>170</v>
      </c>
      <c r="H149" s="200">
        <v>1</v>
      </c>
      <c r="I149" s="201"/>
      <c r="J149" s="202">
        <f t="shared" si="0"/>
        <v>0</v>
      </c>
      <c r="K149" s="203"/>
      <c r="L149" s="36"/>
      <c r="M149" s="204" t="s">
        <v>1</v>
      </c>
      <c r="N149" s="205" t="s">
        <v>39</v>
      </c>
      <c r="O149" s="68"/>
      <c r="P149" s="206">
        <f t="shared" si="1"/>
        <v>0</v>
      </c>
      <c r="Q149" s="206">
        <v>0</v>
      </c>
      <c r="R149" s="206">
        <f t="shared" si="2"/>
        <v>0</v>
      </c>
      <c r="S149" s="206">
        <v>0</v>
      </c>
      <c r="T149" s="20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8" t="s">
        <v>133</v>
      </c>
      <c r="AT149" s="208" t="s">
        <v>129</v>
      </c>
      <c r="AU149" s="208" t="s">
        <v>81</v>
      </c>
      <c r="AY149" s="14" t="s">
        <v>126</v>
      </c>
      <c r="BE149" s="209">
        <f t="shared" si="4"/>
        <v>0</v>
      </c>
      <c r="BF149" s="209">
        <f t="shared" si="5"/>
        <v>0</v>
      </c>
      <c r="BG149" s="209">
        <f t="shared" si="6"/>
        <v>0</v>
      </c>
      <c r="BH149" s="209">
        <f t="shared" si="7"/>
        <v>0</v>
      </c>
      <c r="BI149" s="209">
        <f t="shared" si="8"/>
        <v>0</v>
      </c>
      <c r="BJ149" s="14" t="s">
        <v>79</v>
      </c>
      <c r="BK149" s="209">
        <f t="shared" si="9"/>
        <v>0</v>
      </c>
      <c r="BL149" s="14" t="s">
        <v>133</v>
      </c>
      <c r="BM149" s="208" t="s">
        <v>175</v>
      </c>
    </row>
    <row r="150" spans="1:65" s="2" customFormat="1" ht="16.5" customHeight="1">
      <c r="A150" s="31"/>
      <c r="B150" s="32"/>
      <c r="C150" s="196" t="s">
        <v>176</v>
      </c>
      <c r="D150" s="196" t="s">
        <v>129</v>
      </c>
      <c r="E150" s="197" t="s">
        <v>177</v>
      </c>
      <c r="F150" s="198" t="s">
        <v>178</v>
      </c>
      <c r="G150" s="199" t="s">
        <v>132</v>
      </c>
      <c r="H150" s="200">
        <v>3</v>
      </c>
      <c r="I150" s="201"/>
      <c r="J150" s="202">
        <f t="shared" si="0"/>
        <v>0</v>
      </c>
      <c r="K150" s="203"/>
      <c r="L150" s="36"/>
      <c r="M150" s="204" t="s">
        <v>1</v>
      </c>
      <c r="N150" s="205" t="s">
        <v>39</v>
      </c>
      <c r="O150" s="68"/>
      <c r="P150" s="206">
        <f t="shared" si="1"/>
        <v>0</v>
      </c>
      <c r="Q150" s="206">
        <v>0</v>
      </c>
      <c r="R150" s="206">
        <f t="shared" si="2"/>
        <v>0</v>
      </c>
      <c r="S150" s="206">
        <v>0</v>
      </c>
      <c r="T150" s="20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8" t="s">
        <v>133</v>
      </c>
      <c r="AT150" s="208" t="s">
        <v>129</v>
      </c>
      <c r="AU150" s="208" t="s">
        <v>81</v>
      </c>
      <c r="AY150" s="14" t="s">
        <v>126</v>
      </c>
      <c r="BE150" s="209">
        <f t="shared" si="4"/>
        <v>0</v>
      </c>
      <c r="BF150" s="209">
        <f t="shared" si="5"/>
        <v>0</v>
      </c>
      <c r="BG150" s="209">
        <f t="shared" si="6"/>
        <v>0</v>
      </c>
      <c r="BH150" s="209">
        <f t="shared" si="7"/>
        <v>0</v>
      </c>
      <c r="BI150" s="209">
        <f t="shared" si="8"/>
        <v>0</v>
      </c>
      <c r="BJ150" s="14" t="s">
        <v>79</v>
      </c>
      <c r="BK150" s="209">
        <f t="shared" si="9"/>
        <v>0</v>
      </c>
      <c r="BL150" s="14" t="s">
        <v>133</v>
      </c>
      <c r="BM150" s="208" t="s">
        <v>179</v>
      </c>
    </row>
    <row r="151" spans="2:63" s="12" customFormat="1" ht="22.9" customHeight="1">
      <c r="B151" s="180"/>
      <c r="C151" s="181"/>
      <c r="D151" s="182" t="s">
        <v>73</v>
      </c>
      <c r="E151" s="194" t="s">
        <v>163</v>
      </c>
      <c r="F151" s="194" t="s">
        <v>180</v>
      </c>
      <c r="G151" s="181"/>
      <c r="H151" s="181"/>
      <c r="I151" s="184"/>
      <c r="J151" s="195">
        <f>BK151</f>
        <v>0</v>
      </c>
      <c r="K151" s="181"/>
      <c r="L151" s="186"/>
      <c r="M151" s="187"/>
      <c r="N151" s="188"/>
      <c r="O151" s="188"/>
      <c r="P151" s="189">
        <f>SUM(P152:P156)</f>
        <v>0</v>
      </c>
      <c r="Q151" s="188"/>
      <c r="R151" s="189">
        <f>SUM(R152:R156)</f>
        <v>0</v>
      </c>
      <c r="S151" s="188"/>
      <c r="T151" s="190">
        <f>SUM(T152:T156)</f>
        <v>0</v>
      </c>
      <c r="AR151" s="191" t="s">
        <v>79</v>
      </c>
      <c r="AT151" s="192" t="s">
        <v>73</v>
      </c>
      <c r="AU151" s="192" t="s">
        <v>79</v>
      </c>
      <c r="AY151" s="191" t="s">
        <v>126</v>
      </c>
      <c r="BK151" s="193">
        <f>SUM(BK152:BK156)</f>
        <v>0</v>
      </c>
    </row>
    <row r="152" spans="1:65" s="2" customFormat="1" ht="16.5" customHeight="1">
      <c r="A152" s="31"/>
      <c r="B152" s="32"/>
      <c r="C152" s="196" t="s">
        <v>181</v>
      </c>
      <c r="D152" s="196" t="s">
        <v>129</v>
      </c>
      <c r="E152" s="197" t="s">
        <v>182</v>
      </c>
      <c r="F152" s="198" t="s">
        <v>183</v>
      </c>
      <c r="G152" s="199" t="s">
        <v>132</v>
      </c>
      <c r="H152" s="200">
        <v>1</v>
      </c>
      <c r="I152" s="201"/>
      <c r="J152" s="202">
        <f>ROUND(I152*H152,2)</f>
        <v>0</v>
      </c>
      <c r="K152" s="203"/>
      <c r="L152" s="36"/>
      <c r="M152" s="204" t="s">
        <v>1</v>
      </c>
      <c r="N152" s="205" t="s">
        <v>39</v>
      </c>
      <c r="O152" s="68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8" t="s">
        <v>133</v>
      </c>
      <c r="AT152" s="208" t="s">
        <v>129</v>
      </c>
      <c r="AU152" s="208" t="s">
        <v>81</v>
      </c>
      <c r="AY152" s="14" t="s">
        <v>126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4" t="s">
        <v>79</v>
      </c>
      <c r="BK152" s="209">
        <f>ROUND(I152*H152,2)</f>
        <v>0</v>
      </c>
      <c r="BL152" s="14" t="s">
        <v>133</v>
      </c>
      <c r="BM152" s="208" t="s">
        <v>184</v>
      </c>
    </row>
    <row r="153" spans="1:65" s="2" customFormat="1" ht="21.75" customHeight="1">
      <c r="A153" s="31"/>
      <c r="B153" s="32"/>
      <c r="C153" s="196" t="s">
        <v>185</v>
      </c>
      <c r="D153" s="196" t="s">
        <v>129</v>
      </c>
      <c r="E153" s="197" t="s">
        <v>186</v>
      </c>
      <c r="F153" s="198" t="s">
        <v>187</v>
      </c>
      <c r="G153" s="199" t="s">
        <v>132</v>
      </c>
      <c r="H153" s="200">
        <v>1</v>
      </c>
      <c r="I153" s="201"/>
      <c r="J153" s="202">
        <f>ROUND(I153*H153,2)</f>
        <v>0</v>
      </c>
      <c r="K153" s="203"/>
      <c r="L153" s="36"/>
      <c r="M153" s="204" t="s">
        <v>1</v>
      </c>
      <c r="N153" s="205" t="s">
        <v>39</v>
      </c>
      <c r="O153" s="68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8" t="s">
        <v>133</v>
      </c>
      <c r="AT153" s="208" t="s">
        <v>129</v>
      </c>
      <c r="AU153" s="208" t="s">
        <v>81</v>
      </c>
      <c r="AY153" s="14" t="s">
        <v>126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4" t="s">
        <v>79</v>
      </c>
      <c r="BK153" s="209">
        <f>ROUND(I153*H153,2)</f>
        <v>0</v>
      </c>
      <c r="BL153" s="14" t="s">
        <v>133</v>
      </c>
      <c r="BM153" s="208" t="s">
        <v>188</v>
      </c>
    </row>
    <row r="154" spans="1:65" s="2" customFormat="1" ht="16.5" customHeight="1">
      <c r="A154" s="31"/>
      <c r="B154" s="32"/>
      <c r="C154" s="196" t="s">
        <v>8</v>
      </c>
      <c r="D154" s="196" t="s">
        <v>129</v>
      </c>
      <c r="E154" s="197" t="s">
        <v>189</v>
      </c>
      <c r="F154" s="198" t="s">
        <v>190</v>
      </c>
      <c r="G154" s="199" t="s">
        <v>132</v>
      </c>
      <c r="H154" s="200">
        <v>1</v>
      </c>
      <c r="I154" s="201"/>
      <c r="J154" s="202">
        <f>ROUND(I154*H154,2)</f>
        <v>0</v>
      </c>
      <c r="K154" s="203"/>
      <c r="L154" s="36"/>
      <c r="M154" s="204" t="s">
        <v>1</v>
      </c>
      <c r="N154" s="205" t="s">
        <v>39</v>
      </c>
      <c r="O154" s="68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8" t="s">
        <v>133</v>
      </c>
      <c r="AT154" s="208" t="s">
        <v>129</v>
      </c>
      <c r="AU154" s="208" t="s">
        <v>81</v>
      </c>
      <c r="AY154" s="14" t="s">
        <v>126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4" t="s">
        <v>79</v>
      </c>
      <c r="BK154" s="209">
        <f>ROUND(I154*H154,2)</f>
        <v>0</v>
      </c>
      <c r="BL154" s="14" t="s">
        <v>133</v>
      </c>
      <c r="BM154" s="208" t="s">
        <v>191</v>
      </c>
    </row>
    <row r="155" spans="1:65" s="2" customFormat="1" ht="16.5" customHeight="1">
      <c r="A155" s="31"/>
      <c r="B155" s="32"/>
      <c r="C155" s="196" t="s">
        <v>192</v>
      </c>
      <c r="D155" s="196" t="s">
        <v>129</v>
      </c>
      <c r="E155" s="197" t="s">
        <v>193</v>
      </c>
      <c r="F155" s="198" t="s">
        <v>194</v>
      </c>
      <c r="G155" s="199" t="s">
        <v>195</v>
      </c>
      <c r="H155" s="200">
        <v>180</v>
      </c>
      <c r="I155" s="201"/>
      <c r="J155" s="202">
        <f>ROUND(I155*H155,2)</f>
        <v>0</v>
      </c>
      <c r="K155" s="203"/>
      <c r="L155" s="36"/>
      <c r="M155" s="204" t="s">
        <v>1</v>
      </c>
      <c r="N155" s="205" t="s">
        <v>39</v>
      </c>
      <c r="O155" s="68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8" t="s">
        <v>133</v>
      </c>
      <c r="AT155" s="208" t="s">
        <v>129</v>
      </c>
      <c r="AU155" s="208" t="s">
        <v>81</v>
      </c>
      <c r="AY155" s="14" t="s">
        <v>126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4" t="s">
        <v>79</v>
      </c>
      <c r="BK155" s="209">
        <f>ROUND(I155*H155,2)</f>
        <v>0</v>
      </c>
      <c r="BL155" s="14" t="s">
        <v>133</v>
      </c>
      <c r="BM155" s="208" t="s">
        <v>196</v>
      </c>
    </row>
    <row r="156" spans="1:65" s="2" customFormat="1" ht="16.5" customHeight="1">
      <c r="A156" s="31"/>
      <c r="B156" s="32"/>
      <c r="C156" s="196" t="s">
        <v>197</v>
      </c>
      <c r="D156" s="196" t="s">
        <v>129</v>
      </c>
      <c r="E156" s="197" t="s">
        <v>198</v>
      </c>
      <c r="F156" s="198" t="s">
        <v>199</v>
      </c>
      <c r="G156" s="199" t="s">
        <v>132</v>
      </c>
      <c r="H156" s="200">
        <v>1</v>
      </c>
      <c r="I156" s="201"/>
      <c r="J156" s="202">
        <f>ROUND(I156*H156,2)</f>
        <v>0</v>
      </c>
      <c r="K156" s="203"/>
      <c r="L156" s="36"/>
      <c r="M156" s="204" t="s">
        <v>1</v>
      </c>
      <c r="N156" s="205" t="s">
        <v>39</v>
      </c>
      <c r="O156" s="68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133</v>
      </c>
      <c r="AT156" s="208" t="s">
        <v>129</v>
      </c>
      <c r="AU156" s="208" t="s">
        <v>81</v>
      </c>
      <c r="AY156" s="14" t="s">
        <v>126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4" t="s">
        <v>79</v>
      </c>
      <c r="BK156" s="209">
        <f>ROUND(I156*H156,2)</f>
        <v>0</v>
      </c>
      <c r="BL156" s="14" t="s">
        <v>133</v>
      </c>
      <c r="BM156" s="208" t="s">
        <v>200</v>
      </c>
    </row>
    <row r="157" spans="2:63" s="12" customFormat="1" ht="25.9" customHeight="1">
      <c r="B157" s="180"/>
      <c r="C157" s="181"/>
      <c r="D157" s="182" t="s">
        <v>73</v>
      </c>
      <c r="E157" s="183" t="s">
        <v>201</v>
      </c>
      <c r="F157" s="183" t="s">
        <v>202</v>
      </c>
      <c r="G157" s="181"/>
      <c r="H157" s="181"/>
      <c r="I157" s="184"/>
      <c r="J157" s="185">
        <f>BK157</f>
        <v>0</v>
      </c>
      <c r="K157" s="181"/>
      <c r="L157" s="186"/>
      <c r="M157" s="187"/>
      <c r="N157" s="188"/>
      <c r="O157" s="188"/>
      <c r="P157" s="189">
        <f>P158+P164+P166+P168+P179+P190+P201+P207+P221+P234+P245+P259</f>
        <v>0</v>
      </c>
      <c r="Q157" s="188"/>
      <c r="R157" s="189">
        <f>R158+R164+R166+R168+R179+R190+R201+R207+R221+R234+R245+R259</f>
        <v>45.412637999999994</v>
      </c>
      <c r="S157" s="188"/>
      <c r="T157" s="190">
        <f>T158+T164+T166+T168+T179+T190+T201+T207+T221+T234+T245+T259</f>
        <v>0</v>
      </c>
      <c r="AR157" s="191" t="s">
        <v>81</v>
      </c>
      <c r="AT157" s="192" t="s">
        <v>73</v>
      </c>
      <c r="AU157" s="192" t="s">
        <v>74</v>
      </c>
      <c r="AY157" s="191" t="s">
        <v>126</v>
      </c>
      <c r="BK157" s="193">
        <f>BK158+BK164+BK166+BK168+BK179+BK190+BK201+BK207+BK221+BK234+BK245+BK259</f>
        <v>0</v>
      </c>
    </row>
    <row r="158" spans="2:63" s="12" customFormat="1" ht="22.9" customHeight="1">
      <c r="B158" s="180"/>
      <c r="C158" s="181"/>
      <c r="D158" s="182" t="s">
        <v>73</v>
      </c>
      <c r="E158" s="194" t="s">
        <v>203</v>
      </c>
      <c r="F158" s="194" t="s">
        <v>204</v>
      </c>
      <c r="G158" s="181"/>
      <c r="H158" s="181"/>
      <c r="I158" s="184"/>
      <c r="J158" s="195">
        <f>BK158</f>
        <v>0</v>
      </c>
      <c r="K158" s="181"/>
      <c r="L158" s="186"/>
      <c r="M158" s="187"/>
      <c r="N158" s="188"/>
      <c r="O158" s="188"/>
      <c r="P158" s="189">
        <f>SUM(P159:P163)</f>
        <v>0</v>
      </c>
      <c r="Q158" s="188"/>
      <c r="R158" s="189">
        <f>SUM(R159:R163)</f>
        <v>0</v>
      </c>
      <c r="S158" s="188"/>
      <c r="T158" s="190">
        <f>SUM(T159:T163)</f>
        <v>0</v>
      </c>
      <c r="AR158" s="191" t="s">
        <v>81</v>
      </c>
      <c r="AT158" s="192" t="s">
        <v>73</v>
      </c>
      <c r="AU158" s="192" t="s">
        <v>79</v>
      </c>
      <c r="AY158" s="191" t="s">
        <v>126</v>
      </c>
      <c r="BK158" s="193">
        <f>SUM(BK159:BK163)</f>
        <v>0</v>
      </c>
    </row>
    <row r="159" spans="1:65" s="2" customFormat="1" ht="16.5" customHeight="1">
      <c r="A159" s="31"/>
      <c r="B159" s="32"/>
      <c r="C159" s="196" t="s">
        <v>205</v>
      </c>
      <c r="D159" s="196" t="s">
        <v>129</v>
      </c>
      <c r="E159" s="197" t="s">
        <v>206</v>
      </c>
      <c r="F159" s="198" t="s">
        <v>207</v>
      </c>
      <c r="G159" s="199" t="s">
        <v>139</v>
      </c>
      <c r="H159" s="200">
        <v>2</v>
      </c>
      <c r="I159" s="201"/>
      <c r="J159" s="202">
        <f>ROUND(I159*H159,2)</f>
        <v>0</v>
      </c>
      <c r="K159" s="203"/>
      <c r="L159" s="36"/>
      <c r="M159" s="204" t="s">
        <v>1</v>
      </c>
      <c r="N159" s="205" t="s">
        <v>39</v>
      </c>
      <c r="O159" s="68"/>
      <c r="P159" s="206">
        <f>O159*H159</f>
        <v>0</v>
      </c>
      <c r="Q159" s="206">
        <v>0</v>
      </c>
      <c r="R159" s="206">
        <f>Q159*H159</f>
        <v>0</v>
      </c>
      <c r="S159" s="206">
        <v>0</v>
      </c>
      <c r="T159" s="207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8" t="s">
        <v>192</v>
      </c>
      <c r="AT159" s="208" t="s">
        <v>129</v>
      </c>
      <c r="AU159" s="208" t="s">
        <v>81</v>
      </c>
      <c r="AY159" s="14" t="s">
        <v>126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4" t="s">
        <v>79</v>
      </c>
      <c r="BK159" s="209">
        <f>ROUND(I159*H159,2)</f>
        <v>0</v>
      </c>
      <c r="BL159" s="14" t="s">
        <v>192</v>
      </c>
      <c r="BM159" s="208" t="s">
        <v>208</v>
      </c>
    </row>
    <row r="160" spans="1:65" s="2" customFormat="1" ht="16.5" customHeight="1">
      <c r="A160" s="31"/>
      <c r="B160" s="32"/>
      <c r="C160" s="196" t="s">
        <v>209</v>
      </c>
      <c r="D160" s="196" t="s">
        <v>129</v>
      </c>
      <c r="E160" s="197" t="s">
        <v>210</v>
      </c>
      <c r="F160" s="198" t="s">
        <v>211</v>
      </c>
      <c r="G160" s="199" t="s">
        <v>139</v>
      </c>
      <c r="H160" s="200">
        <v>2</v>
      </c>
      <c r="I160" s="201"/>
      <c r="J160" s="202">
        <f>ROUND(I160*H160,2)</f>
        <v>0</v>
      </c>
      <c r="K160" s="203"/>
      <c r="L160" s="36"/>
      <c r="M160" s="204" t="s">
        <v>1</v>
      </c>
      <c r="N160" s="205" t="s">
        <v>39</v>
      </c>
      <c r="O160" s="68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8" t="s">
        <v>192</v>
      </c>
      <c r="AT160" s="208" t="s">
        <v>129</v>
      </c>
      <c r="AU160" s="208" t="s">
        <v>81</v>
      </c>
      <c r="AY160" s="14" t="s">
        <v>126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4" t="s">
        <v>79</v>
      </c>
      <c r="BK160" s="209">
        <f>ROUND(I160*H160,2)</f>
        <v>0</v>
      </c>
      <c r="BL160" s="14" t="s">
        <v>192</v>
      </c>
      <c r="BM160" s="208" t="s">
        <v>212</v>
      </c>
    </row>
    <row r="161" spans="1:65" s="2" customFormat="1" ht="16.5" customHeight="1">
      <c r="A161" s="31"/>
      <c r="B161" s="32"/>
      <c r="C161" s="196" t="s">
        <v>213</v>
      </c>
      <c r="D161" s="196" t="s">
        <v>129</v>
      </c>
      <c r="E161" s="197" t="s">
        <v>214</v>
      </c>
      <c r="F161" s="198" t="s">
        <v>215</v>
      </c>
      <c r="G161" s="199" t="s">
        <v>139</v>
      </c>
      <c r="H161" s="200">
        <v>2</v>
      </c>
      <c r="I161" s="201"/>
      <c r="J161" s="202">
        <f>ROUND(I161*H161,2)</f>
        <v>0</v>
      </c>
      <c r="K161" s="203"/>
      <c r="L161" s="36"/>
      <c r="M161" s="204" t="s">
        <v>1</v>
      </c>
      <c r="N161" s="205" t="s">
        <v>39</v>
      </c>
      <c r="O161" s="68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8" t="s">
        <v>192</v>
      </c>
      <c r="AT161" s="208" t="s">
        <v>129</v>
      </c>
      <c r="AU161" s="208" t="s">
        <v>81</v>
      </c>
      <c r="AY161" s="14" t="s">
        <v>126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4" t="s">
        <v>79</v>
      </c>
      <c r="BK161" s="209">
        <f>ROUND(I161*H161,2)</f>
        <v>0</v>
      </c>
      <c r="BL161" s="14" t="s">
        <v>192</v>
      </c>
      <c r="BM161" s="208" t="s">
        <v>216</v>
      </c>
    </row>
    <row r="162" spans="1:65" s="2" customFormat="1" ht="16.5" customHeight="1">
      <c r="A162" s="31"/>
      <c r="B162" s="32"/>
      <c r="C162" s="196" t="s">
        <v>7</v>
      </c>
      <c r="D162" s="196" t="s">
        <v>129</v>
      </c>
      <c r="E162" s="197" t="s">
        <v>217</v>
      </c>
      <c r="F162" s="198" t="s">
        <v>218</v>
      </c>
      <c r="G162" s="199" t="s">
        <v>139</v>
      </c>
      <c r="H162" s="200">
        <v>2</v>
      </c>
      <c r="I162" s="201"/>
      <c r="J162" s="202">
        <f>ROUND(I162*H162,2)</f>
        <v>0</v>
      </c>
      <c r="K162" s="203"/>
      <c r="L162" s="36"/>
      <c r="M162" s="204" t="s">
        <v>1</v>
      </c>
      <c r="N162" s="205" t="s">
        <v>39</v>
      </c>
      <c r="O162" s="68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8" t="s">
        <v>192</v>
      </c>
      <c r="AT162" s="208" t="s">
        <v>129</v>
      </c>
      <c r="AU162" s="208" t="s">
        <v>81</v>
      </c>
      <c r="AY162" s="14" t="s">
        <v>126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4" t="s">
        <v>79</v>
      </c>
      <c r="BK162" s="209">
        <f>ROUND(I162*H162,2)</f>
        <v>0</v>
      </c>
      <c r="BL162" s="14" t="s">
        <v>192</v>
      </c>
      <c r="BM162" s="208" t="s">
        <v>219</v>
      </c>
    </row>
    <row r="163" spans="1:65" s="2" customFormat="1" ht="16.5" customHeight="1">
      <c r="A163" s="31"/>
      <c r="B163" s="32"/>
      <c r="C163" s="196" t="s">
        <v>220</v>
      </c>
      <c r="D163" s="196" t="s">
        <v>129</v>
      </c>
      <c r="E163" s="197" t="s">
        <v>221</v>
      </c>
      <c r="F163" s="198" t="s">
        <v>174</v>
      </c>
      <c r="G163" s="199" t="s">
        <v>170</v>
      </c>
      <c r="H163" s="200">
        <v>2</v>
      </c>
      <c r="I163" s="201"/>
      <c r="J163" s="202">
        <f>ROUND(I163*H163,2)</f>
        <v>0</v>
      </c>
      <c r="K163" s="203"/>
      <c r="L163" s="36"/>
      <c r="M163" s="204" t="s">
        <v>1</v>
      </c>
      <c r="N163" s="205" t="s">
        <v>39</v>
      </c>
      <c r="O163" s="68"/>
      <c r="P163" s="206">
        <f>O163*H163</f>
        <v>0</v>
      </c>
      <c r="Q163" s="206">
        <v>0</v>
      </c>
      <c r="R163" s="206">
        <f>Q163*H163</f>
        <v>0</v>
      </c>
      <c r="S163" s="206">
        <v>0</v>
      </c>
      <c r="T163" s="207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8" t="s">
        <v>192</v>
      </c>
      <c r="AT163" s="208" t="s">
        <v>129</v>
      </c>
      <c r="AU163" s="208" t="s">
        <v>81</v>
      </c>
      <c r="AY163" s="14" t="s">
        <v>126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4" t="s">
        <v>79</v>
      </c>
      <c r="BK163" s="209">
        <f>ROUND(I163*H163,2)</f>
        <v>0</v>
      </c>
      <c r="BL163" s="14" t="s">
        <v>192</v>
      </c>
      <c r="BM163" s="208" t="s">
        <v>222</v>
      </c>
    </row>
    <row r="164" spans="2:63" s="12" customFormat="1" ht="22.9" customHeight="1">
      <c r="B164" s="180"/>
      <c r="C164" s="181"/>
      <c r="D164" s="182" t="s">
        <v>73</v>
      </c>
      <c r="E164" s="194" t="s">
        <v>223</v>
      </c>
      <c r="F164" s="194" t="s">
        <v>224</v>
      </c>
      <c r="G164" s="181"/>
      <c r="H164" s="181"/>
      <c r="I164" s="184"/>
      <c r="J164" s="195">
        <f>BK164</f>
        <v>0</v>
      </c>
      <c r="K164" s="181"/>
      <c r="L164" s="186"/>
      <c r="M164" s="187"/>
      <c r="N164" s="188"/>
      <c r="O164" s="188"/>
      <c r="P164" s="189">
        <f>P165</f>
        <v>0</v>
      </c>
      <c r="Q164" s="188"/>
      <c r="R164" s="189">
        <f>R165</f>
        <v>0</v>
      </c>
      <c r="S164" s="188"/>
      <c r="T164" s="190">
        <f>T165</f>
        <v>0</v>
      </c>
      <c r="AR164" s="191" t="s">
        <v>81</v>
      </c>
      <c r="AT164" s="192" t="s">
        <v>73</v>
      </c>
      <c r="AU164" s="192" t="s">
        <v>79</v>
      </c>
      <c r="AY164" s="191" t="s">
        <v>126</v>
      </c>
      <c r="BK164" s="193">
        <f>BK165</f>
        <v>0</v>
      </c>
    </row>
    <row r="165" spans="1:65" s="2" customFormat="1" ht="16.5" customHeight="1">
      <c r="A165" s="31"/>
      <c r="B165" s="32"/>
      <c r="C165" s="196" t="s">
        <v>225</v>
      </c>
      <c r="D165" s="196" t="s">
        <v>129</v>
      </c>
      <c r="E165" s="197" t="s">
        <v>226</v>
      </c>
      <c r="F165" s="198" t="s">
        <v>227</v>
      </c>
      <c r="G165" s="199" t="s">
        <v>132</v>
      </c>
      <c r="H165" s="200">
        <v>1</v>
      </c>
      <c r="I165" s="201"/>
      <c r="J165" s="202">
        <f>ROUND(I165*H165,2)</f>
        <v>0</v>
      </c>
      <c r="K165" s="203"/>
      <c r="L165" s="36"/>
      <c r="M165" s="204" t="s">
        <v>1</v>
      </c>
      <c r="N165" s="205" t="s">
        <v>39</v>
      </c>
      <c r="O165" s="68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8" t="s">
        <v>192</v>
      </c>
      <c r="AT165" s="208" t="s">
        <v>129</v>
      </c>
      <c r="AU165" s="208" t="s">
        <v>81</v>
      </c>
      <c r="AY165" s="14" t="s">
        <v>126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4" t="s">
        <v>79</v>
      </c>
      <c r="BK165" s="209">
        <f>ROUND(I165*H165,2)</f>
        <v>0</v>
      </c>
      <c r="BL165" s="14" t="s">
        <v>192</v>
      </c>
      <c r="BM165" s="208" t="s">
        <v>228</v>
      </c>
    </row>
    <row r="166" spans="2:63" s="12" customFormat="1" ht="22.9" customHeight="1">
      <c r="B166" s="180"/>
      <c r="C166" s="181"/>
      <c r="D166" s="182" t="s">
        <v>73</v>
      </c>
      <c r="E166" s="194" t="s">
        <v>229</v>
      </c>
      <c r="F166" s="194" t="s">
        <v>230</v>
      </c>
      <c r="G166" s="181"/>
      <c r="H166" s="181"/>
      <c r="I166" s="184"/>
      <c r="J166" s="195">
        <f>BK166</f>
        <v>0</v>
      </c>
      <c r="K166" s="181"/>
      <c r="L166" s="186"/>
      <c r="M166" s="187"/>
      <c r="N166" s="188"/>
      <c r="O166" s="188"/>
      <c r="P166" s="189">
        <f>P167</f>
        <v>0</v>
      </c>
      <c r="Q166" s="188"/>
      <c r="R166" s="189">
        <f>R167</f>
        <v>0.09912</v>
      </c>
      <c r="S166" s="188"/>
      <c r="T166" s="190">
        <f>T167</f>
        <v>0</v>
      </c>
      <c r="AR166" s="191" t="s">
        <v>81</v>
      </c>
      <c r="AT166" s="192" t="s">
        <v>73</v>
      </c>
      <c r="AU166" s="192" t="s">
        <v>79</v>
      </c>
      <c r="AY166" s="191" t="s">
        <v>126</v>
      </c>
      <c r="BK166" s="193">
        <f>BK167</f>
        <v>0</v>
      </c>
    </row>
    <row r="167" spans="1:65" s="2" customFormat="1" ht="16.5" customHeight="1">
      <c r="A167" s="31"/>
      <c r="B167" s="32"/>
      <c r="C167" s="196" t="s">
        <v>231</v>
      </c>
      <c r="D167" s="196" t="s">
        <v>129</v>
      </c>
      <c r="E167" s="197" t="s">
        <v>232</v>
      </c>
      <c r="F167" s="198" t="s">
        <v>233</v>
      </c>
      <c r="G167" s="199" t="s">
        <v>143</v>
      </c>
      <c r="H167" s="200">
        <v>4</v>
      </c>
      <c r="I167" s="201"/>
      <c r="J167" s="202">
        <f>ROUND(I167*H167,2)</f>
        <v>0</v>
      </c>
      <c r="K167" s="203"/>
      <c r="L167" s="36"/>
      <c r="M167" s="204" t="s">
        <v>1</v>
      </c>
      <c r="N167" s="205" t="s">
        <v>39</v>
      </c>
      <c r="O167" s="68"/>
      <c r="P167" s="206">
        <f>O167*H167</f>
        <v>0</v>
      </c>
      <c r="Q167" s="206">
        <v>0.02478</v>
      </c>
      <c r="R167" s="206">
        <f>Q167*H167</f>
        <v>0.09912</v>
      </c>
      <c r="S167" s="206">
        <v>0</v>
      </c>
      <c r="T167" s="207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8" t="s">
        <v>192</v>
      </c>
      <c r="AT167" s="208" t="s">
        <v>129</v>
      </c>
      <c r="AU167" s="208" t="s">
        <v>81</v>
      </c>
      <c r="AY167" s="14" t="s">
        <v>126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4" t="s">
        <v>79</v>
      </c>
      <c r="BK167" s="209">
        <f>ROUND(I167*H167,2)</f>
        <v>0</v>
      </c>
      <c r="BL167" s="14" t="s">
        <v>192</v>
      </c>
      <c r="BM167" s="208" t="s">
        <v>234</v>
      </c>
    </row>
    <row r="168" spans="2:63" s="12" customFormat="1" ht="22.9" customHeight="1">
      <c r="B168" s="180"/>
      <c r="C168" s="181"/>
      <c r="D168" s="182" t="s">
        <v>73</v>
      </c>
      <c r="E168" s="194" t="s">
        <v>235</v>
      </c>
      <c r="F168" s="194" t="s">
        <v>236</v>
      </c>
      <c r="G168" s="181"/>
      <c r="H168" s="181"/>
      <c r="I168" s="184"/>
      <c r="J168" s="195">
        <f>BK168</f>
        <v>0</v>
      </c>
      <c r="K168" s="181"/>
      <c r="L168" s="186"/>
      <c r="M168" s="187"/>
      <c r="N168" s="188"/>
      <c r="O168" s="188"/>
      <c r="P168" s="189">
        <f>SUM(P169:P178)</f>
        <v>0</v>
      </c>
      <c r="Q168" s="188"/>
      <c r="R168" s="189">
        <f>SUM(R169:R178)</f>
        <v>0</v>
      </c>
      <c r="S168" s="188"/>
      <c r="T168" s="190">
        <f>SUM(T169:T178)</f>
        <v>0</v>
      </c>
      <c r="AR168" s="191" t="s">
        <v>81</v>
      </c>
      <c r="AT168" s="192" t="s">
        <v>73</v>
      </c>
      <c r="AU168" s="192" t="s">
        <v>79</v>
      </c>
      <c r="AY168" s="191" t="s">
        <v>126</v>
      </c>
      <c r="BK168" s="193">
        <f>SUM(BK169:BK178)</f>
        <v>0</v>
      </c>
    </row>
    <row r="169" spans="1:65" s="2" customFormat="1" ht="16.5" customHeight="1">
      <c r="A169" s="31"/>
      <c r="B169" s="32"/>
      <c r="C169" s="196" t="s">
        <v>237</v>
      </c>
      <c r="D169" s="196" t="s">
        <v>129</v>
      </c>
      <c r="E169" s="197" t="s">
        <v>238</v>
      </c>
      <c r="F169" s="198" t="s">
        <v>239</v>
      </c>
      <c r="G169" s="199" t="s">
        <v>170</v>
      </c>
      <c r="H169" s="200">
        <v>1</v>
      </c>
      <c r="I169" s="201"/>
      <c r="J169" s="202">
        <f aca="true" t="shared" si="10" ref="J169:J178">ROUND(I169*H169,2)</f>
        <v>0</v>
      </c>
      <c r="K169" s="203"/>
      <c r="L169" s="36"/>
      <c r="M169" s="204" t="s">
        <v>1</v>
      </c>
      <c r="N169" s="205" t="s">
        <v>39</v>
      </c>
      <c r="O169" s="68"/>
      <c r="P169" s="206">
        <f aca="true" t="shared" si="11" ref="P169:P178">O169*H169</f>
        <v>0</v>
      </c>
      <c r="Q169" s="206">
        <v>0</v>
      </c>
      <c r="R169" s="206">
        <f aca="true" t="shared" si="12" ref="R169:R178">Q169*H169</f>
        <v>0</v>
      </c>
      <c r="S169" s="206">
        <v>0</v>
      </c>
      <c r="T169" s="207">
        <f aca="true" t="shared" si="13" ref="T169:T178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8" t="s">
        <v>192</v>
      </c>
      <c r="AT169" s="208" t="s">
        <v>129</v>
      </c>
      <c r="AU169" s="208" t="s">
        <v>81</v>
      </c>
      <c r="AY169" s="14" t="s">
        <v>126</v>
      </c>
      <c r="BE169" s="209">
        <f aca="true" t="shared" si="14" ref="BE169:BE178">IF(N169="základní",J169,0)</f>
        <v>0</v>
      </c>
      <c r="BF169" s="209">
        <f aca="true" t="shared" si="15" ref="BF169:BF178">IF(N169="snížená",J169,0)</f>
        <v>0</v>
      </c>
      <c r="BG169" s="209">
        <f aca="true" t="shared" si="16" ref="BG169:BG178">IF(N169="zákl. přenesená",J169,0)</f>
        <v>0</v>
      </c>
      <c r="BH169" s="209">
        <f aca="true" t="shared" si="17" ref="BH169:BH178">IF(N169="sníž. přenesená",J169,0)</f>
        <v>0</v>
      </c>
      <c r="BI169" s="209">
        <f aca="true" t="shared" si="18" ref="BI169:BI178">IF(N169="nulová",J169,0)</f>
        <v>0</v>
      </c>
      <c r="BJ169" s="14" t="s">
        <v>79</v>
      </c>
      <c r="BK169" s="209">
        <f aca="true" t="shared" si="19" ref="BK169:BK178">ROUND(I169*H169,2)</f>
        <v>0</v>
      </c>
      <c r="BL169" s="14" t="s">
        <v>192</v>
      </c>
      <c r="BM169" s="208" t="s">
        <v>240</v>
      </c>
    </row>
    <row r="170" spans="1:65" s="2" customFormat="1" ht="16.5" customHeight="1">
      <c r="A170" s="31"/>
      <c r="B170" s="32"/>
      <c r="C170" s="196" t="s">
        <v>241</v>
      </c>
      <c r="D170" s="196" t="s">
        <v>129</v>
      </c>
      <c r="E170" s="197" t="s">
        <v>242</v>
      </c>
      <c r="F170" s="198" t="s">
        <v>243</v>
      </c>
      <c r="G170" s="199" t="s">
        <v>143</v>
      </c>
      <c r="H170" s="200">
        <v>12.5</v>
      </c>
      <c r="I170" s="201"/>
      <c r="J170" s="202">
        <f t="shared" si="10"/>
        <v>0</v>
      </c>
      <c r="K170" s="203"/>
      <c r="L170" s="36"/>
      <c r="M170" s="204" t="s">
        <v>1</v>
      </c>
      <c r="N170" s="205" t="s">
        <v>39</v>
      </c>
      <c r="O170" s="68"/>
      <c r="P170" s="206">
        <f t="shared" si="11"/>
        <v>0</v>
      </c>
      <c r="Q170" s="206">
        <v>0</v>
      </c>
      <c r="R170" s="206">
        <f t="shared" si="12"/>
        <v>0</v>
      </c>
      <c r="S170" s="206">
        <v>0</v>
      </c>
      <c r="T170" s="20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8" t="s">
        <v>192</v>
      </c>
      <c r="AT170" s="208" t="s">
        <v>129</v>
      </c>
      <c r="AU170" s="208" t="s">
        <v>81</v>
      </c>
      <c r="AY170" s="14" t="s">
        <v>126</v>
      </c>
      <c r="BE170" s="209">
        <f t="shared" si="14"/>
        <v>0</v>
      </c>
      <c r="BF170" s="209">
        <f t="shared" si="15"/>
        <v>0</v>
      </c>
      <c r="BG170" s="209">
        <f t="shared" si="16"/>
        <v>0</v>
      </c>
      <c r="BH170" s="209">
        <f t="shared" si="17"/>
        <v>0</v>
      </c>
      <c r="BI170" s="209">
        <f t="shared" si="18"/>
        <v>0</v>
      </c>
      <c r="BJ170" s="14" t="s">
        <v>79</v>
      </c>
      <c r="BK170" s="209">
        <f t="shared" si="19"/>
        <v>0</v>
      </c>
      <c r="BL170" s="14" t="s">
        <v>192</v>
      </c>
      <c r="BM170" s="208" t="s">
        <v>244</v>
      </c>
    </row>
    <row r="171" spans="1:65" s="2" customFormat="1" ht="16.5" customHeight="1">
      <c r="A171" s="31"/>
      <c r="B171" s="32"/>
      <c r="C171" s="196" t="s">
        <v>245</v>
      </c>
      <c r="D171" s="196" t="s">
        <v>129</v>
      </c>
      <c r="E171" s="197" t="s">
        <v>246</v>
      </c>
      <c r="F171" s="198" t="s">
        <v>247</v>
      </c>
      <c r="G171" s="199" t="s">
        <v>143</v>
      </c>
      <c r="H171" s="200">
        <v>12.5</v>
      </c>
      <c r="I171" s="201"/>
      <c r="J171" s="202">
        <f t="shared" si="10"/>
        <v>0</v>
      </c>
      <c r="K171" s="203"/>
      <c r="L171" s="36"/>
      <c r="M171" s="204" t="s">
        <v>1</v>
      </c>
      <c r="N171" s="205" t="s">
        <v>39</v>
      </c>
      <c r="O171" s="68"/>
      <c r="P171" s="206">
        <f t="shared" si="11"/>
        <v>0</v>
      </c>
      <c r="Q171" s="206">
        <v>0</v>
      </c>
      <c r="R171" s="206">
        <f t="shared" si="12"/>
        <v>0</v>
      </c>
      <c r="S171" s="206">
        <v>0</v>
      </c>
      <c r="T171" s="20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8" t="s">
        <v>192</v>
      </c>
      <c r="AT171" s="208" t="s">
        <v>129</v>
      </c>
      <c r="AU171" s="208" t="s">
        <v>81</v>
      </c>
      <c r="AY171" s="14" t="s">
        <v>126</v>
      </c>
      <c r="BE171" s="209">
        <f t="shared" si="14"/>
        <v>0</v>
      </c>
      <c r="BF171" s="209">
        <f t="shared" si="15"/>
        <v>0</v>
      </c>
      <c r="BG171" s="209">
        <f t="shared" si="16"/>
        <v>0</v>
      </c>
      <c r="BH171" s="209">
        <f t="shared" si="17"/>
        <v>0</v>
      </c>
      <c r="BI171" s="209">
        <f t="shared" si="18"/>
        <v>0</v>
      </c>
      <c r="BJ171" s="14" t="s">
        <v>79</v>
      </c>
      <c r="BK171" s="209">
        <f t="shared" si="19"/>
        <v>0</v>
      </c>
      <c r="BL171" s="14" t="s">
        <v>192</v>
      </c>
      <c r="BM171" s="208" t="s">
        <v>248</v>
      </c>
    </row>
    <row r="172" spans="1:65" s="2" customFormat="1" ht="16.5" customHeight="1">
      <c r="A172" s="31"/>
      <c r="B172" s="32"/>
      <c r="C172" s="196" t="s">
        <v>249</v>
      </c>
      <c r="D172" s="196" t="s">
        <v>129</v>
      </c>
      <c r="E172" s="197" t="s">
        <v>250</v>
      </c>
      <c r="F172" s="198" t="s">
        <v>251</v>
      </c>
      <c r="G172" s="199" t="s">
        <v>170</v>
      </c>
      <c r="H172" s="200">
        <v>1</v>
      </c>
      <c r="I172" s="201"/>
      <c r="J172" s="202">
        <f t="shared" si="10"/>
        <v>0</v>
      </c>
      <c r="K172" s="203"/>
      <c r="L172" s="36"/>
      <c r="M172" s="204" t="s">
        <v>1</v>
      </c>
      <c r="N172" s="205" t="s">
        <v>39</v>
      </c>
      <c r="O172" s="68"/>
      <c r="P172" s="206">
        <f t="shared" si="11"/>
        <v>0</v>
      </c>
      <c r="Q172" s="206">
        <v>0</v>
      </c>
      <c r="R172" s="206">
        <f t="shared" si="12"/>
        <v>0</v>
      </c>
      <c r="S172" s="206">
        <v>0</v>
      </c>
      <c r="T172" s="20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8" t="s">
        <v>192</v>
      </c>
      <c r="AT172" s="208" t="s">
        <v>129</v>
      </c>
      <c r="AU172" s="208" t="s">
        <v>81</v>
      </c>
      <c r="AY172" s="14" t="s">
        <v>126</v>
      </c>
      <c r="BE172" s="209">
        <f t="shared" si="14"/>
        <v>0</v>
      </c>
      <c r="BF172" s="209">
        <f t="shared" si="15"/>
        <v>0</v>
      </c>
      <c r="BG172" s="209">
        <f t="shared" si="16"/>
        <v>0</v>
      </c>
      <c r="BH172" s="209">
        <f t="shared" si="17"/>
        <v>0</v>
      </c>
      <c r="BI172" s="209">
        <f t="shared" si="18"/>
        <v>0</v>
      </c>
      <c r="BJ172" s="14" t="s">
        <v>79</v>
      </c>
      <c r="BK172" s="209">
        <f t="shared" si="19"/>
        <v>0</v>
      </c>
      <c r="BL172" s="14" t="s">
        <v>192</v>
      </c>
      <c r="BM172" s="208" t="s">
        <v>252</v>
      </c>
    </row>
    <row r="173" spans="1:65" s="2" customFormat="1" ht="16.5" customHeight="1">
      <c r="A173" s="31"/>
      <c r="B173" s="32"/>
      <c r="C173" s="196" t="s">
        <v>253</v>
      </c>
      <c r="D173" s="196" t="s">
        <v>129</v>
      </c>
      <c r="E173" s="197" t="s">
        <v>254</v>
      </c>
      <c r="F173" s="198" t="s">
        <v>255</v>
      </c>
      <c r="G173" s="199" t="s">
        <v>132</v>
      </c>
      <c r="H173" s="200">
        <v>1</v>
      </c>
      <c r="I173" s="201"/>
      <c r="J173" s="202">
        <f t="shared" si="10"/>
        <v>0</v>
      </c>
      <c r="K173" s="203"/>
      <c r="L173" s="36"/>
      <c r="M173" s="204" t="s">
        <v>1</v>
      </c>
      <c r="N173" s="205" t="s">
        <v>39</v>
      </c>
      <c r="O173" s="68"/>
      <c r="P173" s="206">
        <f t="shared" si="11"/>
        <v>0</v>
      </c>
      <c r="Q173" s="206">
        <v>0</v>
      </c>
      <c r="R173" s="206">
        <f t="shared" si="12"/>
        <v>0</v>
      </c>
      <c r="S173" s="206">
        <v>0</v>
      </c>
      <c r="T173" s="20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8" t="s">
        <v>192</v>
      </c>
      <c r="AT173" s="208" t="s">
        <v>129</v>
      </c>
      <c r="AU173" s="208" t="s">
        <v>81</v>
      </c>
      <c r="AY173" s="14" t="s">
        <v>126</v>
      </c>
      <c r="BE173" s="209">
        <f t="shared" si="14"/>
        <v>0</v>
      </c>
      <c r="BF173" s="209">
        <f t="shared" si="15"/>
        <v>0</v>
      </c>
      <c r="BG173" s="209">
        <f t="shared" si="16"/>
        <v>0</v>
      </c>
      <c r="BH173" s="209">
        <f t="shared" si="17"/>
        <v>0</v>
      </c>
      <c r="BI173" s="209">
        <f t="shared" si="18"/>
        <v>0</v>
      </c>
      <c r="BJ173" s="14" t="s">
        <v>79</v>
      </c>
      <c r="BK173" s="209">
        <f t="shared" si="19"/>
        <v>0</v>
      </c>
      <c r="BL173" s="14" t="s">
        <v>192</v>
      </c>
      <c r="BM173" s="208" t="s">
        <v>256</v>
      </c>
    </row>
    <row r="174" spans="1:65" s="2" customFormat="1" ht="16.5" customHeight="1">
      <c r="A174" s="31"/>
      <c r="B174" s="32"/>
      <c r="C174" s="196" t="s">
        <v>257</v>
      </c>
      <c r="D174" s="196" t="s">
        <v>129</v>
      </c>
      <c r="E174" s="197" t="s">
        <v>258</v>
      </c>
      <c r="F174" s="198" t="s">
        <v>259</v>
      </c>
      <c r="G174" s="199" t="s">
        <v>170</v>
      </c>
      <c r="H174" s="200">
        <v>1</v>
      </c>
      <c r="I174" s="201"/>
      <c r="J174" s="202">
        <f t="shared" si="10"/>
        <v>0</v>
      </c>
      <c r="K174" s="203"/>
      <c r="L174" s="36"/>
      <c r="M174" s="204" t="s">
        <v>1</v>
      </c>
      <c r="N174" s="205" t="s">
        <v>39</v>
      </c>
      <c r="O174" s="68"/>
      <c r="P174" s="206">
        <f t="shared" si="11"/>
        <v>0</v>
      </c>
      <c r="Q174" s="206">
        <v>0</v>
      </c>
      <c r="R174" s="206">
        <f t="shared" si="12"/>
        <v>0</v>
      </c>
      <c r="S174" s="206">
        <v>0</v>
      </c>
      <c r="T174" s="20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8" t="s">
        <v>192</v>
      </c>
      <c r="AT174" s="208" t="s">
        <v>129</v>
      </c>
      <c r="AU174" s="208" t="s">
        <v>81</v>
      </c>
      <c r="AY174" s="14" t="s">
        <v>126</v>
      </c>
      <c r="BE174" s="209">
        <f t="shared" si="14"/>
        <v>0</v>
      </c>
      <c r="BF174" s="209">
        <f t="shared" si="15"/>
        <v>0</v>
      </c>
      <c r="BG174" s="209">
        <f t="shared" si="16"/>
        <v>0</v>
      </c>
      <c r="BH174" s="209">
        <f t="shared" si="17"/>
        <v>0</v>
      </c>
      <c r="BI174" s="209">
        <f t="shared" si="18"/>
        <v>0</v>
      </c>
      <c r="BJ174" s="14" t="s">
        <v>79</v>
      </c>
      <c r="BK174" s="209">
        <f t="shared" si="19"/>
        <v>0</v>
      </c>
      <c r="BL174" s="14" t="s">
        <v>192</v>
      </c>
      <c r="BM174" s="208" t="s">
        <v>260</v>
      </c>
    </row>
    <row r="175" spans="1:65" s="2" customFormat="1" ht="16.5" customHeight="1">
      <c r="A175" s="31"/>
      <c r="B175" s="32"/>
      <c r="C175" s="196" t="s">
        <v>261</v>
      </c>
      <c r="D175" s="196" t="s">
        <v>129</v>
      </c>
      <c r="E175" s="197" t="s">
        <v>262</v>
      </c>
      <c r="F175" s="198" t="s">
        <v>263</v>
      </c>
      <c r="G175" s="199" t="s">
        <v>143</v>
      </c>
      <c r="H175" s="200">
        <v>12.5</v>
      </c>
      <c r="I175" s="201"/>
      <c r="J175" s="202">
        <f t="shared" si="10"/>
        <v>0</v>
      </c>
      <c r="K175" s="203"/>
      <c r="L175" s="36"/>
      <c r="M175" s="204" t="s">
        <v>1</v>
      </c>
      <c r="N175" s="205" t="s">
        <v>39</v>
      </c>
      <c r="O175" s="68"/>
      <c r="P175" s="206">
        <f t="shared" si="11"/>
        <v>0</v>
      </c>
      <c r="Q175" s="206">
        <v>0</v>
      </c>
      <c r="R175" s="206">
        <f t="shared" si="12"/>
        <v>0</v>
      </c>
      <c r="S175" s="206">
        <v>0</v>
      </c>
      <c r="T175" s="20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8" t="s">
        <v>192</v>
      </c>
      <c r="AT175" s="208" t="s">
        <v>129</v>
      </c>
      <c r="AU175" s="208" t="s">
        <v>81</v>
      </c>
      <c r="AY175" s="14" t="s">
        <v>126</v>
      </c>
      <c r="BE175" s="209">
        <f t="shared" si="14"/>
        <v>0</v>
      </c>
      <c r="BF175" s="209">
        <f t="shared" si="15"/>
        <v>0</v>
      </c>
      <c r="BG175" s="209">
        <f t="shared" si="16"/>
        <v>0</v>
      </c>
      <c r="BH175" s="209">
        <f t="shared" si="17"/>
        <v>0</v>
      </c>
      <c r="BI175" s="209">
        <f t="shared" si="18"/>
        <v>0</v>
      </c>
      <c r="BJ175" s="14" t="s">
        <v>79</v>
      </c>
      <c r="BK175" s="209">
        <f t="shared" si="19"/>
        <v>0</v>
      </c>
      <c r="BL175" s="14" t="s">
        <v>192</v>
      </c>
      <c r="BM175" s="208" t="s">
        <v>264</v>
      </c>
    </row>
    <row r="176" spans="1:65" s="2" customFormat="1" ht="16.5" customHeight="1">
      <c r="A176" s="31"/>
      <c r="B176" s="32"/>
      <c r="C176" s="196" t="s">
        <v>265</v>
      </c>
      <c r="D176" s="196" t="s">
        <v>129</v>
      </c>
      <c r="E176" s="197" t="s">
        <v>266</v>
      </c>
      <c r="F176" s="198" t="s">
        <v>267</v>
      </c>
      <c r="G176" s="199" t="s">
        <v>143</v>
      </c>
      <c r="H176" s="200">
        <v>12.5</v>
      </c>
      <c r="I176" s="201"/>
      <c r="J176" s="202">
        <f t="shared" si="10"/>
        <v>0</v>
      </c>
      <c r="K176" s="203"/>
      <c r="L176" s="36"/>
      <c r="M176" s="204" t="s">
        <v>1</v>
      </c>
      <c r="N176" s="205" t="s">
        <v>39</v>
      </c>
      <c r="O176" s="68"/>
      <c r="P176" s="206">
        <f t="shared" si="11"/>
        <v>0</v>
      </c>
      <c r="Q176" s="206">
        <v>0</v>
      </c>
      <c r="R176" s="206">
        <f t="shared" si="12"/>
        <v>0</v>
      </c>
      <c r="S176" s="206">
        <v>0</v>
      </c>
      <c r="T176" s="20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8" t="s">
        <v>192</v>
      </c>
      <c r="AT176" s="208" t="s">
        <v>129</v>
      </c>
      <c r="AU176" s="208" t="s">
        <v>81</v>
      </c>
      <c r="AY176" s="14" t="s">
        <v>126</v>
      </c>
      <c r="BE176" s="209">
        <f t="shared" si="14"/>
        <v>0</v>
      </c>
      <c r="BF176" s="209">
        <f t="shared" si="15"/>
        <v>0</v>
      </c>
      <c r="BG176" s="209">
        <f t="shared" si="16"/>
        <v>0</v>
      </c>
      <c r="BH176" s="209">
        <f t="shared" si="17"/>
        <v>0</v>
      </c>
      <c r="BI176" s="209">
        <f t="shared" si="18"/>
        <v>0</v>
      </c>
      <c r="BJ176" s="14" t="s">
        <v>79</v>
      </c>
      <c r="BK176" s="209">
        <f t="shared" si="19"/>
        <v>0</v>
      </c>
      <c r="BL176" s="14" t="s">
        <v>192</v>
      </c>
      <c r="BM176" s="208" t="s">
        <v>268</v>
      </c>
    </row>
    <row r="177" spans="1:65" s="2" customFormat="1" ht="16.5" customHeight="1">
      <c r="A177" s="31"/>
      <c r="B177" s="32"/>
      <c r="C177" s="196" t="s">
        <v>269</v>
      </c>
      <c r="D177" s="196" t="s">
        <v>129</v>
      </c>
      <c r="E177" s="197" t="s">
        <v>270</v>
      </c>
      <c r="F177" s="198" t="s">
        <v>174</v>
      </c>
      <c r="G177" s="199" t="s">
        <v>170</v>
      </c>
      <c r="H177" s="200">
        <v>1</v>
      </c>
      <c r="I177" s="201"/>
      <c r="J177" s="202">
        <f t="shared" si="10"/>
        <v>0</v>
      </c>
      <c r="K177" s="203"/>
      <c r="L177" s="36"/>
      <c r="M177" s="204" t="s">
        <v>1</v>
      </c>
      <c r="N177" s="205" t="s">
        <v>39</v>
      </c>
      <c r="O177" s="68"/>
      <c r="P177" s="206">
        <f t="shared" si="11"/>
        <v>0</v>
      </c>
      <c r="Q177" s="206">
        <v>0</v>
      </c>
      <c r="R177" s="206">
        <f t="shared" si="12"/>
        <v>0</v>
      </c>
      <c r="S177" s="206">
        <v>0</v>
      </c>
      <c r="T177" s="20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8" t="s">
        <v>192</v>
      </c>
      <c r="AT177" s="208" t="s">
        <v>129</v>
      </c>
      <c r="AU177" s="208" t="s">
        <v>81</v>
      </c>
      <c r="AY177" s="14" t="s">
        <v>126</v>
      </c>
      <c r="BE177" s="209">
        <f t="shared" si="14"/>
        <v>0</v>
      </c>
      <c r="BF177" s="209">
        <f t="shared" si="15"/>
        <v>0</v>
      </c>
      <c r="BG177" s="209">
        <f t="shared" si="16"/>
        <v>0</v>
      </c>
      <c r="BH177" s="209">
        <f t="shared" si="17"/>
        <v>0</v>
      </c>
      <c r="BI177" s="209">
        <f t="shared" si="18"/>
        <v>0</v>
      </c>
      <c r="BJ177" s="14" t="s">
        <v>79</v>
      </c>
      <c r="BK177" s="209">
        <f t="shared" si="19"/>
        <v>0</v>
      </c>
      <c r="BL177" s="14" t="s">
        <v>192</v>
      </c>
      <c r="BM177" s="208" t="s">
        <v>271</v>
      </c>
    </row>
    <row r="178" spans="1:65" s="2" customFormat="1" ht="21.75" customHeight="1">
      <c r="A178" s="31"/>
      <c r="B178" s="32"/>
      <c r="C178" s="196" t="s">
        <v>272</v>
      </c>
      <c r="D178" s="196" t="s">
        <v>129</v>
      </c>
      <c r="E178" s="197" t="s">
        <v>273</v>
      </c>
      <c r="F178" s="198" t="s">
        <v>274</v>
      </c>
      <c r="G178" s="199" t="s">
        <v>170</v>
      </c>
      <c r="H178" s="200">
        <v>1</v>
      </c>
      <c r="I178" s="201"/>
      <c r="J178" s="202">
        <f t="shared" si="10"/>
        <v>0</v>
      </c>
      <c r="K178" s="203"/>
      <c r="L178" s="36"/>
      <c r="M178" s="204" t="s">
        <v>1</v>
      </c>
      <c r="N178" s="205" t="s">
        <v>39</v>
      </c>
      <c r="O178" s="68"/>
      <c r="P178" s="206">
        <f t="shared" si="11"/>
        <v>0</v>
      </c>
      <c r="Q178" s="206">
        <v>0</v>
      </c>
      <c r="R178" s="206">
        <f t="shared" si="12"/>
        <v>0</v>
      </c>
      <c r="S178" s="206">
        <v>0</v>
      </c>
      <c r="T178" s="20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8" t="s">
        <v>192</v>
      </c>
      <c r="AT178" s="208" t="s">
        <v>129</v>
      </c>
      <c r="AU178" s="208" t="s">
        <v>81</v>
      </c>
      <c r="AY178" s="14" t="s">
        <v>126</v>
      </c>
      <c r="BE178" s="209">
        <f t="shared" si="14"/>
        <v>0</v>
      </c>
      <c r="BF178" s="209">
        <f t="shared" si="15"/>
        <v>0</v>
      </c>
      <c r="BG178" s="209">
        <f t="shared" si="16"/>
        <v>0</v>
      </c>
      <c r="BH178" s="209">
        <f t="shared" si="17"/>
        <v>0</v>
      </c>
      <c r="BI178" s="209">
        <f t="shared" si="18"/>
        <v>0</v>
      </c>
      <c r="BJ178" s="14" t="s">
        <v>79</v>
      </c>
      <c r="BK178" s="209">
        <f t="shared" si="19"/>
        <v>0</v>
      </c>
      <c r="BL178" s="14" t="s">
        <v>192</v>
      </c>
      <c r="BM178" s="208" t="s">
        <v>275</v>
      </c>
    </row>
    <row r="179" spans="2:63" s="12" customFormat="1" ht="22.9" customHeight="1">
      <c r="B179" s="180"/>
      <c r="C179" s="181"/>
      <c r="D179" s="182" t="s">
        <v>73</v>
      </c>
      <c r="E179" s="194" t="s">
        <v>276</v>
      </c>
      <c r="F179" s="194" t="s">
        <v>277</v>
      </c>
      <c r="G179" s="181"/>
      <c r="H179" s="181"/>
      <c r="I179" s="184"/>
      <c r="J179" s="195">
        <f>BK179</f>
        <v>0</v>
      </c>
      <c r="K179" s="181"/>
      <c r="L179" s="186"/>
      <c r="M179" s="187"/>
      <c r="N179" s="188"/>
      <c r="O179" s="188"/>
      <c r="P179" s="189">
        <f>SUM(P180:P189)</f>
        <v>0</v>
      </c>
      <c r="Q179" s="188"/>
      <c r="R179" s="189">
        <f>SUM(R180:R189)</f>
        <v>0</v>
      </c>
      <c r="S179" s="188"/>
      <c r="T179" s="190">
        <f>SUM(T180:T189)</f>
        <v>0</v>
      </c>
      <c r="AR179" s="191" t="s">
        <v>81</v>
      </c>
      <c r="AT179" s="192" t="s">
        <v>73</v>
      </c>
      <c r="AU179" s="192" t="s">
        <v>79</v>
      </c>
      <c r="AY179" s="191" t="s">
        <v>126</v>
      </c>
      <c r="BK179" s="193">
        <f>SUM(BK180:BK189)</f>
        <v>0</v>
      </c>
    </row>
    <row r="180" spans="1:65" s="2" customFormat="1" ht="16.5" customHeight="1">
      <c r="A180" s="31"/>
      <c r="B180" s="32"/>
      <c r="C180" s="196" t="s">
        <v>278</v>
      </c>
      <c r="D180" s="196" t="s">
        <v>129</v>
      </c>
      <c r="E180" s="197" t="s">
        <v>279</v>
      </c>
      <c r="F180" s="198" t="s">
        <v>239</v>
      </c>
      <c r="G180" s="199" t="s">
        <v>170</v>
      </c>
      <c r="H180" s="200">
        <v>1</v>
      </c>
      <c r="I180" s="201"/>
      <c r="J180" s="202">
        <f aca="true" t="shared" si="20" ref="J180:J189">ROUND(I180*H180,2)</f>
        <v>0</v>
      </c>
      <c r="K180" s="203"/>
      <c r="L180" s="36"/>
      <c r="M180" s="204" t="s">
        <v>1</v>
      </c>
      <c r="N180" s="205" t="s">
        <v>39</v>
      </c>
      <c r="O180" s="68"/>
      <c r="P180" s="206">
        <f aca="true" t="shared" si="21" ref="P180:P189">O180*H180</f>
        <v>0</v>
      </c>
      <c r="Q180" s="206">
        <v>0</v>
      </c>
      <c r="R180" s="206">
        <f aca="true" t="shared" si="22" ref="R180:R189">Q180*H180</f>
        <v>0</v>
      </c>
      <c r="S180" s="206">
        <v>0</v>
      </c>
      <c r="T180" s="207">
        <f aca="true" t="shared" si="23" ref="T180:T189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8" t="s">
        <v>192</v>
      </c>
      <c r="AT180" s="208" t="s">
        <v>129</v>
      </c>
      <c r="AU180" s="208" t="s">
        <v>81</v>
      </c>
      <c r="AY180" s="14" t="s">
        <v>126</v>
      </c>
      <c r="BE180" s="209">
        <f aca="true" t="shared" si="24" ref="BE180:BE189">IF(N180="základní",J180,0)</f>
        <v>0</v>
      </c>
      <c r="BF180" s="209">
        <f aca="true" t="shared" si="25" ref="BF180:BF189">IF(N180="snížená",J180,0)</f>
        <v>0</v>
      </c>
      <c r="BG180" s="209">
        <f aca="true" t="shared" si="26" ref="BG180:BG189">IF(N180="zákl. přenesená",J180,0)</f>
        <v>0</v>
      </c>
      <c r="BH180" s="209">
        <f aca="true" t="shared" si="27" ref="BH180:BH189">IF(N180="sníž. přenesená",J180,0)</f>
        <v>0</v>
      </c>
      <c r="BI180" s="209">
        <f aca="true" t="shared" si="28" ref="BI180:BI189">IF(N180="nulová",J180,0)</f>
        <v>0</v>
      </c>
      <c r="BJ180" s="14" t="s">
        <v>79</v>
      </c>
      <c r="BK180" s="209">
        <f aca="true" t="shared" si="29" ref="BK180:BK189">ROUND(I180*H180,2)</f>
        <v>0</v>
      </c>
      <c r="BL180" s="14" t="s">
        <v>192</v>
      </c>
      <c r="BM180" s="208" t="s">
        <v>280</v>
      </c>
    </row>
    <row r="181" spans="1:65" s="2" customFormat="1" ht="21.75" customHeight="1">
      <c r="A181" s="31"/>
      <c r="B181" s="32"/>
      <c r="C181" s="196" t="s">
        <v>281</v>
      </c>
      <c r="D181" s="196" t="s">
        <v>129</v>
      </c>
      <c r="E181" s="197" t="s">
        <v>282</v>
      </c>
      <c r="F181" s="198" t="s">
        <v>274</v>
      </c>
      <c r="G181" s="199" t="s">
        <v>170</v>
      </c>
      <c r="H181" s="200">
        <v>1</v>
      </c>
      <c r="I181" s="201"/>
      <c r="J181" s="202">
        <f t="shared" si="20"/>
        <v>0</v>
      </c>
      <c r="K181" s="203"/>
      <c r="L181" s="36"/>
      <c r="M181" s="204" t="s">
        <v>1</v>
      </c>
      <c r="N181" s="205" t="s">
        <v>39</v>
      </c>
      <c r="O181" s="68"/>
      <c r="P181" s="206">
        <f t="shared" si="21"/>
        <v>0</v>
      </c>
      <c r="Q181" s="206">
        <v>0</v>
      </c>
      <c r="R181" s="206">
        <f t="shared" si="22"/>
        <v>0</v>
      </c>
      <c r="S181" s="206">
        <v>0</v>
      </c>
      <c r="T181" s="207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8" t="s">
        <v>192</v>
      </c>
      <c r="AT181" s="208" t="s">
        <v>129</v>
      </c>
      <c r="AU181" s="208" t="s">
        <v>81</v>
      </c>
      <c r="AY181" s="14" t="s">
        <v>126</v>
      </c>
      <c r="BE181" s="209">
        <f t="shared" si="24"/>
        <v>0</v>
      </c>
      <c r="BF181" s="209">
        <f t="shared" si="25"/>
        <v>0</v>
      </c>
      <c r="BG181" s="209">
        <f t="shared" si="26"/>
        <v>0</v>
      </c>
      <c r="BH181" s="209">
        <f t="shared" si="27"/>
        <v>0</v>
      </c>
      <c r="BI181" s="209">
        <f t="shared" si="28"/>
        <v>0</v>
      </c>
      <c r="BJ181" s="14" t="s">
        <v>79</v>
      </c>
      <c r="BK181" s="209">
        <f t="shared" si="29"/>
        <v>0</v>
      </c>
      <c r="BL181" s="14" t="s">
        <v>192</v>
      </c>
      <c r="BM181" s="208" t="s">
        <v>283</v>
      </c>
    </row>
    <row r="182" spans="1:65" s="2" customFormat="1" ht="16.5" customHeight="1">
      <c r="A182" s="31"/>
      <c r="B182" s="32"/>
      <c r="C182" s="196" t="s">
        <v>284</v>
      </c>
      <c r="D182" s="196" t="s">
        <v>129</v>
      </c>
      <c r="E182" s="197" t="s">
        <v>285</v>
      </c>
      <c r="F182" s="198" t="s">
        <v>243</v>
      </c>
      <c r="G182" s="199" t="s">
        <v>143</v>
      </c>
      <c r="H182" s="200">
        <v>7</v>
      </c>
      <c r="I182" s="201"/>
      <c r="J182" s="202">
        <f t="shared" si="20"/>
        <v>0</v>
      </c>
      <c r="K182" s="203"/>
      <c r="L182" s="36"/>
      <c r="M182" s="204" t="s">
        <v>1</v>
      </c>
      <c r="N182" s="205" t="s">
        <v>39</v>
      </c>
      <c r="O182" s="68"/>
      <c r="P182" s="206">
        <f t="shared" si="21"/>
        <v>0</v>
      </c>
      <c r="Q182" s="206">
        <v>0</v>
      </c>
      <c r="R182" s="206">
        <f t="shared" si="22"/>
        <v>0</v>
      </c>
      <c r="S182" s="206">
        <v>0</v>
      </c>
      <c r="T182" s="207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8" t="s">
        <v>192</v>
      </c>
      <c r="AT182" s="208" t="s">
        <v>129</v>
      </c>
      <c r="AU182" s="208" t="s">
        <v>81</v>
      </c>
      <c r="AY182" s="14" t="s">
        <v>126</v>
      </c>
      <c r="BE182" s="209">
        <f t="shared" si="24"/>
        <v>0</v>
      </c>
      <c r="BF182" s="209">
        <f t="shared" si="25"/>
        <v>0</v>
      </c>
      <c r="BG182" s="209">
        <f t="shared" si="26"/>
        <v>0</v>
      </c>
      <c r="BH182" s="209">
        <f t="shared" si="27"/>
        <v>0</v>
      </c>
      <c r="BI182" s="209">
        <f t="shared" si="28"/>
        <v>0</v>
      </c>
      <c r="BJ182" s="14" t="s">
        <v>79</v>
      </c>
      <c r="BK182" s="209">
        <f t="shared" si="29"/>
        <v>0</v>
      </c>
      <c r="BL182" s="14" t="s">
        <v>192</v>
      </c>
      <c r="BM182" s="208" t="s">
        <v>286</v>
      </c>
    </row>
    <row r="183" spans="1:65" s="2" customFormat="1" ht="16.5" customHeight="1">
      <c r="A183" s="31"/>
      <c r="B183" s="32"/>
      <c r="C183" s="196" t="s">
        <v>287</v>
      </c>
      <c r="D183" s="196" t="s">
        <v>129</v>
      </c>
      <c r="E183" s="197" t="s">
        <v>288</v>
      </c>
      <c r="F183" s="198" t="s">
        <v>289</v>
      </c>
      <c r="G183" s="199" t="s">
        <v>143</v>
      </c>
      <c r="H183" s="200">
        <v>0.8</v>
      </c>
      <c r="I183" s="201"/>
      <c r="J183" s="202">
        <f t="shared" si="20"/>
        <v>0</v>
      </c>
      <c r="K183" s="203"/>
      <c r="L183" s="36"/>
      <c r="M183" s="204" t="s">
        <v>1</v>
      </c>
      <c r="N183" s="205" t="s">
        <v>39</v>
      </c>
      <c r="O183" s="68"/>
      <c r="P183" s="206">
        <f t="shared" si="21"/>
        <v>0</v>
      </c>
      <c r="Q183" s="206">
        <v>0</v>
      </c>
      <c r="R183" s="206">
        <f t="shared" si="22"/>
        <v>0</v>
      </c>
      <c r="S183" s="206">
        <v>0</v>
      </c>
      <c r="T183" s="207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8" t="s">
        <v>192</v>
      </c>
      <c r="AT183" s="208" t="s">
        <v>129</v>
      </c>
      <c r="AU183" s="208" t="s">
        <v>81</v>
      </c>
      <c r="AY183" s="14" t="s">
        <v>126</v>
      </c>
      <c r="BE183" s="209">
        <f t="shared" si="24"/>
        <v>0</v>
      </c>
      <c r="BF183" s="209">
        <f t="shared" si="25"/>
        <v>0</v>
      </c>
      <c r="BG183" s="209">
        <f t="shared" si="26"/>
        <v>0</v>
      </c>
      <c r="BH183" s="209">
        <f t="shared" si="27"/>
        <v>0</v>
      </c>
      <c r="BI183" s="209">
        <f t="shared" si="28"/>
        <v>0</v>
      </c>
      <c r="BJ183" s="14" t="s">
        <v>79</v>
      </c>
      <c r="BK183" s="209">
        <f t="shared" si="29"/>
        <v>0</v>
      </c>
      <c r="BL183" s="14" t="s">
        <v>192</v>
      </c>
      <c r="BM183" s="208" t="s">
        <v>290</v>
      </c>
    </row>
    <row r="184" spans="1:65" s="2" customFormat="1" ht="16.5" customHeight="1">
      <c r="A184" s="31"/>
      <c r="B184" s="32"/>
      <c r="C184" s="196" t="s">
        <v>291</v>
      </c>
      <c r="D184" s="196" t="s">
        <v>129</v>
      </c>
      <c r="E184" s="197" t="s">
        <v>292</v>
      </c>
      <c r="F184" s="198" t="s">
        <v>247</v>
      </c>
      <c r="G184" s="199" t="s">
        <v>143</v>
      </c>
      <c r="H184" s="200">
        <v>7</v>
      </c>
      <c r="I184" s="201"/>
      <c r="J184" s="202">
        <f t="shared" si="20"/>
        <v>0</v>
      </c>
      <c r="K184" s="203"/>
      <c r="L184" s="36"/>
      <c r="M184" s="204" t="s">
        <v>1</v>
      </c>
      <c r="N184" s="205" t="s">
        <v>39</v>
      </c>
      <c r="O184" s="68"/>
      <c r="P184" s="206">
        <f t="shared" si="21"/>
        <v>0</v>
      </c>
      <c r="Q184" s="206">
        <v>0</v>
      </c>
      <c r="R184" s="206">
        <f t="shared" si="22"/>
        <v>0</v>
      </c>
      <c r="S184" s="206">
        <v>0</v>
      </c>
      <c r="T184" s="207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8" t="s">
        <v>192</v>
      </c>
      <c r="AT184" s="208" t="s">
        <v>129</v>
      </c>
      <c r="AU184" s="208" t="s">
        <v>81</v>
      </c>
      <c r="AY184" s="14" t="s">
        <v>126</v>
      </c>
      <c r="BE184" s="209">
        <f t="shared" si="24"/>
        <v>0</v>
      </c>
      <c r="BF184" s="209">
        <f t="shared" si="25"/>
        <v>0</v>
      </c>
      <c r="BG184" s="209">
        <f t="shared" si="26"/>
        <v>0</v>
      </c>
      <c r="BH184" s="209">
        <f t="shared" si="27"/>
        <v>0</v>
      </c>
      <c r="BI184" s="209">
        <f t="shared" si="28"/>
        <v>0</v>
      </c>
      <c r="BJ184" s="14" t="s">
        <v>79</v>
      </c>
      <c r="BK184" s="209">
        <f t="shared" si="29"/>
        <v>0</v>
      </c>
      <c r="BL184" s="14" t="s">
        <v>192</v>
      </c>
      <c r="BM184" s="208" t="s">
        <v>293</v>
      </c>
    </row>
    <row r="185" spans="1:65" s="2" customFormat="1" ht="16.5" customHeight="1">
      <c r="A185" s="31"/>
      <c r="B185" s="32"/>
      <c r="C185" s="196" t="s">
        <v>294</v>
      </c>
      <c r="D185" s="196" t="s">
        <v>129</v>
      </c>
      <c r="E185" s="197" t="s">
        <v>295</v>
      </c>
      <c r="F185" s="198" t="s">
        <v>296</v>
      </c>
      <c r="G185" s="199" t="s">
        <v>170</v>
      </c>
      <c r="H185" s="200">
        <v>1</v>
      </c>
      <c r="I185" s="201"/>
      <c r="J185" s="202">
        <f t="shared" si="20"/>
        <v>0</v>
      </c>
      <c r="K185" s="203"/>
      <c r="L185" s="36"/>
      <c r="M185" s="204" t="s">
        <v>1</v>
      </c>
      <c r="N185" s="205" t="s">
        <v>39</v>
      </c>
      <c r="O185" s="68"/>
      <c r="P185" s="206">
        <f t="shared" si="21"/>
        <v>0</v>
      </c>
      <c r="Q185" s="206">
        <v>0</v>
      </c>
      <c r="R185" s="206">
        <f t="shared" si="22"/>
        <v>0</v>
      </c>
      <c r="S185" s="206">
        <v>0</v>
      </c>
      <c r="T185" s="207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8" t="s">
        <v>192</v>
      </c>
      <c r="AT185" s="208" t="s">
        <v>129</v>
      </c>
      <c r="AU185" s="208" t="s">
        <v>81</v>
      </c>
      <c r="AY185" s="14" t="s">
        <v>126</v>
      </c>
      <c r="BE185" s="209">
        <f t="shared" si="24"/>
        <v>0</v>
      </c>
      <c r="BF185" s="209">
        <f t="shared" si="25"/>
        <v>0</v>
      </c>
      <c r="BG185" s="209">
        <f t="shared" si="26"/>
        <v>0</v>
      </c>
      <c r="BH185" s="209">
        <f t="shared" si="27"/>
        <v>0</v>
      </c>
      <c r="BI185" s="209">
        <f t="shared" si="28"/>
        <v>0</v>
      </c>
      <c r="BJ185" s="14" t="s">
        <v>79</v>
      </c>
      <c r="BK185" s="209">
        <f t="shared" si="29"/>
        <v>0</v>
      </c>
      <c r="BL185" s="14" t="s">
        <v>192</v>
      </c>
      <c r="BM185" s="208" t="s">
        <v>297</v>
      </c>
    </row>
    <row r="186" spans="1:65" s="2" customFormat="1" ht="16.5" customHeight="1">
      <c r="A186" s="31"/>
      <c r="B186" s="32"/>
      <c r="C186" s="196" t="s">
        <v>298</v>
      </c>
      <c r="D186" s="196" t="s">
        <v>129</v>
      </c>
      <c r="E186" s="197" t="s">
        <v>299</v>
      </c>
      <c r="F186" s="198" t="s">
        <v>300</v>
      </c>
      <c r="G186" s="199" t="s">
        <v>139</v>
      </c>
      <c r="H186" s="200">
        <v>1</v>
      </c>
      <c r="I186" s="201"/>
      <c r="J186" s="202">
        <f t="shared" si="20"/>
        <v>0</v>
      </c>
      <c r="K186" s="203"/>
      <c r="L186" s="36"/>
      <c r="M186" s="204" t="s">
        <v>1</v>
      </c>
      <c r="N186" s="205" t="s">
        <v>39</v>
      </c>
      <c r="O186" s="68"/>
      <c r="P186" s="206">
        <f t="shared" si="21"/>
        <v>0</v>
      </c>
      <c r="Q186" s="206">
        <v>0</v>
      </c>
      <c r="R186" s="206">
        <f t="shared" si="22"/>
        <v>0</v>
      </c>
      <c r="S186" s="206">
        <v>0</v>
      </c>
      <c r="T186" s="207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8" t="s">
        <v>192</v>
      </c>
      <c r="AT186" s="208" t="s">
        <v>129</v>
      </c>
      <c r="AU186" s="208" t="s">
        <v>81</v>
      </c>
      <c r="AY186" s="14" t="s">
        <v>126</v>
      </c>
      <c r="BE186" s="209">
        <f t="shared" si="24"/>
        <v>0</v>
      </c>
      <c r="BF186" s="209">
        <f t="shared" si="25"/>
        <v>0</v>
      </c>
      <c r="BG186" s="209">
        <f t="shared" si="26"/>
        <v>0</v>
      </c>
      <c r="BH186" s="209">
        <f t="shared" si="27"/>
        <v>0</v>
      </c>
      <c r="BI186" s="209">
        <f t="shared" si="28"/>
        <v>0</v>
      </c>
      <c r="BJ186" s="14" t="s">
        <v>79</v>
      </c>
      <c r="BK186" s="209">
        <f t="shared" si="29"/>
        <v>0</v>
      </c>
      <c r="BL186" s="14" t="s">
        <v>192</v>
      </c>
      <c r="BM186" s="208" t="s">
        <v>301</v>
      </c>
    </row>
    <row r="187" spans="1:65" s="2" customFormat="1" ht="16.5" customHeight="1">
      <c r="A187" s="31"/>
      <c r="B187" s="32"/>
      <c r="C187" s="196" t="s">
        <v>302</v>
      </c>
      <c r="D187" s="196" t="s">
        <v>129</v>
      </c>
      <c r="E187" s="197" t="s">
        <v>303</v>
      </c>
      <c r="F187" s="198" t="s">
        <v>263</v>
      </c>
      <c r="G187" s="199" t="s">
        <v>143</v>
      </c>
      <c r="H187" s="200">
        <v>7</v>
      </c>
      <c r="I187" s="201"/>
      <c r="J187" s="202">
        <f t="shared" si="20"/>
        <v>0</v>
      </c>
      <c r="K187" s="203"/>
      <c r="L187" s="36"/>
      <c r="M187" s="204" t="s">
        <v>1</v>
      </c>
      <c r="N187" s="205" t="s">
        <v>39</v>
      </c>
      <c r="O187" s="68"/>
      <c r="P187" s="206">
        <f t="shared" si="21"/>
        <v>0</v>
      </c>
      <c r="Q187" s="206">
        <v>0</v>
      </c>
      <c r="R187" s="206">
        <f t="shared" si="22"/>
        <v>0</v>
      </c>
      <c r="S187" s="206">
        <v>0</v>
      </c>
      <c r="T187" s="207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8" t="s">
        <v>192</v>
      </c>
      <c r="AT187" s="208" t="s">
        <v>129</v>
      </c>
      <c r="AU187" s="208" t="s">
        <v>81</v>
      </c>
      <c r="AY187" s="14" t="s">
        <v>126</v>
      </c>
      <c r="BE187" s="209">
        <f t="shared" si="24"/>
        <v>0</v>
      </c>
      <c r="BF187" s="209">
        <f t="shared" si="25"/>
        <v>0</v>
      </c>
      <c r="BG187" s="209">
        <f t="shared" si="26"/>
        <v>0</v>
      </c>
      <c r="BH187" s="209">
        <f t="shared" si="27"/>
        <v>0</v>
      </c>
      <c r="BI187" s="209">
        <f t="shared" si="28"/>
        <v>0</v>
      </c>
      <c r="BJ187" s="14" t="s">
        <v>79</v>
      </c>
      <c r="BK187" s="209">
        <f t="shared" si="29"/>
        <v>0</v>
      </c>
      <c r="BL187" s="14" t="s">
        <v>192</v>
      </c>
      <c r="BM187" s="208" t="s">
        <v>304</v>
      </c>
    </row>
    <row r="188" spans="1:65" s="2" customFormat="1" ht="16.5" customHeight="1">
      <c r="A188" s="31"/>
      <c r="B188" s="32"/>
      <c r="C188" s="196" t="s">
        <v>305</v>
      </c>
      <c r="D188" s="196" t="s">
        <v>129</v>
      </c>
      <c r="E188" s="197" t="s">
        <v>306</v>
      </c>
      <c r="F188" s="198" t="s">
        <v>259</v>
      </c>
      <c r="G188" s="199" t="s">
        <v>170</v>
      </c>
      <c r="H188" s="200">
        <v>1</v>
      </c>
      <c r="I188" s="201"/>
      <c r="J188" s="202">
        <f t="shared" si="20"/>
        <v>0</v>
      </c>
      <c r="K188" s="203"/>
      <c r="L188" s="36"/>
      <c r="M188" s="204" t="s">
        <v>1</v>
      </c>
      <c r="N188" s="205" t="s">
        <v>39</v>
      </c>
      <c r="O188" s="68"/>
      <c r="P188" s="206">
        <f t="shared" si="21"/>
        <v>0</v>
      </c>
      <c r="Q188" s="206">
        <v>0</v>
      </c>
      <c r="R188" s="206">
        <f t="shared" si="22"/>
        <v>0</v>
      </c>
      <c r="S188" s="206">
        <v>0</v>
      </c>
      <c r="T188" s="207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8" t="s">
        <v>192</v>
      </c>
      <c r="AT188" s="208" t="s">
        <v>129</v>
      </c>
      <c r="AU188" s="208" t="s">
        <v>81</v>
      </c>
      <c r="AY188" s="14" t="s">
        <v>126</v>
      </c>
      <c r="BE188" s="209">
        <f t="shared" si="24"/>
        <v>0</v>
      </c>
      <c r="BF188" s="209">
        <f t="shared" si="25"/>
        <v>0</v>
      </c>
      <c r="BG188" s="209">
        <f t="shared" si="26"/>
        <v>0</v>
      </c>
      <c r="BH188" s="209">
        <f t="shared" si="27"/>
        <v>0</v>
      </c>
      <c r="BI188" s="209">
        <f t="shared" si="28"/>
        <v>0</v>
      </c>
      <c r="BJ188" s="14" t="s">
        <v>79</v>
      </c>
      <c r="BK188" s="209">
        <f t="shared" si="29"/>
        <v>0</v>
      </c>
      <c r="BL188" s="14" t="s">
        <v>192</v>
      </c>
      <c r="BM188" s="208" t="s">
        <v>307</v>
      </c>
    </row>
    <row r="189" spans="1:65" s="2" customFormat="1" ht="16.5" customHeight="1">
      <c r="A189" s="31"/>
      <c r="B189" s="32"/>
      <c r="C189" s="196" t="s">
        <v>308</v>
      </c>
      <c r="D189" s="196" t="s">
        <v>129</v>
      </c>
      <c r="E189" s="197" t="s">
        <v>309</v>
      </c>
      <c r="F189" s="198" t="s">
        <v>174</v>
      </c>
      <c r="G189" s="199" t="s">
        <v>170</v>
      </c>
      <c r="H189" s="200">
        <v>1</v>
      </c>
      <c r="I189" s="201"/>
      <c r="J189" s="202">
        <f t="shared" si="20"/>
        <v>0</v>
      </c>
      <c r="K189" s="203"/>
      <c r="L189" s="36"/>
      <c r="M189" s="204" t="s">
        <v>1</v>
      </c>
      <c r="N189" s="205" t="s">
        <v>39</v>
      </c>
      <c r="O189" s="68"/>
      <c r="P189" s="206">
        <f t="shared" si="21"/>
        <v>0</v>
      </c>
      <c r="Q189" s="206">
        <v>0</v>
      </c>
      <c r="R189" s="206">
        <f t="shared" si="22"/>
        <v>0</v>
      </c>
      <c r="S189" s="206">
        <v>0</v>
      </c>
      <c r="T189" s="207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8" t="s">
        <v>192</v>
      </c>
      <c r="AT189" s="208" t="s">
        <v>129</v>
      </c>
      <c r="AU189" s="208" t="s">
        <v>81</v>
      </c>
      <c r="AY189" s="14" t="s">
        <v>126</v>
      </c>
      <c r="BE189" s="209">
        <f t="shared" si="24"/>
        <v>0</v>
      </c>
      <c r="BF189" s="209">
        <f t="shared" si="25"/>
        <v>0</v>
      </c>
      <c r="BG189" s="209">
        <f t="shared" si="26"/>
        <v>0</v>
      </c>
      <c r="BH189" s="209">
        <f t="shared" si="27"/>
        <v>0</v>
      </c>
      <c r="BI189" s="209">
        <f t="shared" si="28"/>
        <v>0</v>
      </c>
      <c r="BJ189" s="14" t="s">
        <v>79</v>
      </c>
      <c r="BK189" s="209">
        <f t="shared" si="29"/>
        <v>0</v>
      </c>
      <c r="BL189" s="14" t="s">
        <v>192</v>
      </c>
      <c r="BM189" s="208" t="s">
        <v>310</v>
      </c>
    </row>
    <row r="190" spans="2:63" s="12" customFormat="1" ht="22.9" customHeight="1">
      <c r="B190" s="180"/>
      <c r="C190" s="181"/>
      <c r="D190" s="182" t="s">
        <v>73</v>
      </c>
      <c r="E190" s="194" t="s">
        <v>311</v>
      </c>
      <c r="F190" s="194" t="s">
        <v>312</v>
      </c>
      <c r="G190" s="181"/>
      <c r="H190" s="181"/>
      <c r="I190" s="184"/>
      <c r="J190" s="195">
        <f>BK190</f>
        <v>0</v>
      </c>
      <c r="K190" s="181"/>
      <c r="L190" s="186"/>
      <c r="M190" s="187"/>
      <c r="N190" s="188"/>
      <c r="O190" s="188"/>
      <c r="P190" s="189">
        <f>SUM(P191:P200)</f>
        <v>0</v>
      </c>
      <c r="Q190" s="188"/>
      <c r="R190" s="189">
        <f>SUM(R191:R200)</f>
        <v>0.032999999999999995</v>
      </c>
      <c r="S190" s="188"/>
      <c r="T190" s="190">
        <f>SUM(T191:T200)</f>
        <v>0</v>
      </c>
      <c r="AR190" s="191" t="s">
        <v>81</v>
      </c>
      <c r="AT190" s="192" t="s">
        <v>73</v>
      </c>
      <c r="AU190" s="192" t="s">
        <v>79</v>
      </c>
      <c r="AY190" s="191" t="s">
        <v>126</v>
      </c>
      <c r="BK190" s="193">
        <f>SUM(BK191:BK200)</f>
        <v>0</v>
      </c>
    </row>
    <row r="191" spans="1:65" s="2" customFormat="1" ht="16.5" customHeight="1">
      <c r="A191" s="31"/>
      <c r="B191" s="32"/>
      <c r="C191" s="196" t="s">
        <v>313</v>
      </c>
      <c r="D191" s="196" t="s">
        <v>129</v>
      </c>
      <c r="E191" s="197" t="s">
        <v>314</v>
      </c>
      <c r="F191" s="198" t="s">
        <v>315</v>
      </c>
      <c r="G191" s="199" t="s">
        <v>316</v>
      </c>
      <c r="H191" s="200">
        <v>34</v>
      </c>
      <c r="I191" s="201"/>
      <c r="J191" s="202">
        <f aca="true" t="shared" si="30" ref="J191:J200">ROUND(I191*H191,2)</f>
        <v>0</v>
      </c>
      <c r="K191" s="203"/>
      <c r="L191" s="36"/>
      <c r="M191" s="204" t="s">
        <v>1</v>
      </c>
      <c r="N191" s="205" t="s">
        <v>39</v>
      </c>
      <c r="O191" s="68"/>
      <c r="P191" s="206">
        <f aca="true" t="shared" si="31" ref="P191:P200">O191*H191</f>
        <v>0</v>
      </c>
      <c r="Q191" s="206">
        <v>0.00015</v>
      </c>
      <c r="R191" s="206">
        <f aca="true" t="shared" si="32" ref="R191:R200">Q191*H191</f>
        <v>0.0050999999999999995</v>
      </c>
      <c r="S191" s="206">
        <v>0</v>
      </c>
      <c r="T191" s="207">
        <f aca="true" t="shared" si="33" ref="T191:T200"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8" t="s">
        <v>192</v>
      </c>
      <c r="AT191" s="208" t="s">
        <v>129</v>
      </c>
      <c r="AU191" s="208" t="s">
        <v>81</v>
      </c>
      <c r="AY191" s="14" t="s">
        <v>126</v>
      </c>
      <c r="BE191" s="209">
        <f aca="true" t="shared" si="34" ref="BE191:BE200">IF(N191="základní",J191,0)</f>
        <v>0</v>
      </c>
      <c r="BF191" s="209">
        <f aca="true" t="shared" si="35" ref="BF191:BF200">IF(N191="snížená",J191,0)</f>
        <v>0</v>
      </c>
      <c r="BG191" s="209">
        <f aca="true" t="shared" si="36" ref="BG191:BG200">IF(N191="zákl. přenesená",J191,0)</f>
        <v>0</v>
      </c>
      <c r="BH191" s="209">
        <f aca="true" t="shared" si="37" ref="BH191:BH200">IF(N191="sníž. přenesená",J191,0)</f>
        <v>0</v>
      </c>
      <c r="BI191" s="209">
        <f aca="true" t="shared" si="38" ref="BI191:BI200">IF(N191="nulová",J191,0)</f>
        <v>0</v>
      </c>
      <c r="BJ191" s="14" t="s">
        <v>79</v>
      </c>
      <c r="BK191" s="209">
        <f aca="true" t="shared" si="39" ref="BK191:BK200">ROUND(I191*H191,2)</f>
        <v>0</v>
      </c>
      <c r="BL191" s="14" t="s">
        <v>192</v>
      </c>
      <c r="BM191" s="208" t="s">
        <v>317</v>
      </c>
    </row>
    <row r="192" spans="1:65" s="2" customFormat="1" ht="16.5" customHeight="1">
      <c r="A192" s="31"/>
      <c r="B192" s="32"/>
      <c r="C192" s="196" t="s">
        <v>318</v>
      </c>
      <c r="D192" s="196" t="s">
        <v>129</v>
      </c>
      <c r="E192" s="197" t="s">
        <v>319</v>
      </c>
      <c r="F192" s="198" t="s">
        <v>320</v>
      </c>
      <c r="G192" s="199" t="s">
        <v>316</v>
      </c>
      <c r="H192" s="200">
        <v>34</v>
      </c>
      <c r="I192" s="201"/>
      <c r="J192" s="202">
        <f t="shared" si="30"/>
        <v>0</v>
      </c>
      <c r="K192" s="203"/>
      <c r="L192" s="36"/>
      <c r="M192" s="204" t="s">
        <v>1</v>
      </c>
      <c r="N192" s="205" t="s">
        <v>39</v>
      </c>
      <c r="O192" s="68"/>
      <c r="P192" s="206">
        <f t="shared" si="31"/>
        <v>0</v>
      </c>
      <c r="Q192" s="206">
        <v>0.00015</v>
      </c>
      <c r="R192" s="206">
        <f t="shared" si="32"/>
        <v>0.0050999999999999995</v>
      </c>
      <c r="S192" s="206">
        <v>0</v>
      </c>
      <c r="T192" s="207">
        <f t="shared" si="3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8" t="s">
        <v>192</v>
      </c>
      <c r="AT192" s="208" t="s">
        <v>129</v>
      </c>
      <c r="AU192" s="208" t="s">
        <v>81</v>
      </c>
      <c r="AY192" s="14" t="s">
        <v>126</v>
      </c>
      <c r="BE192" s="209">
        <f t="shared" si="34"/>
        <v>0</v>
      </c>
      <c r="BF192" s="209">
        <f t="shared" si="35"/>
        <v>0</v>
      </c>
      <c r="BG192" s="209">
        <f t="shared" si="36"/>
        <v>0</v>
      </c>
      <c r="BH192" s="209">
        <f t="shared" si="37"/>
        <v>0</v>
      </c>
      <c r="BI192" s="209">
        <f t="shared" si="38"/>
        <v>0</v>
      </c>
      <c r="BJ192" s="14" t="s">
        <v>79</v>
      </c>
      <c r="BK192" s="209">
        <f t="shared" si="39"/>
        <v>0</v>
      </c>
      <c r="BL192" s="14" t="s">
        <v>192</v>
      </c>
      <c r="BM192" s="208" t="s">
        <v>321</v>
      </c>
    </row>
    <row r="193" spans="1:65" s="2" customFormat="1" ht="16.5" customHeight="1">
      <c r="A193" s="31"/>
      <c r="B193" s="32"/>
      <c r="C193" s="196" t="s">
        <v>322</v>
      </c>
      <c r="D193" s="196" t="s">
        <v>129</v>
      </c>
      <c r="E193" s="197" t="s">
        <v>323</v>
      </c>
      <c r="F193" s="198" t="s">
        <v>324</v>
      </c>
      <c r="G193" s="199" t="s">
        <v>316</v>
      </c>
      <c r="H193" s="200">
        <v>34</v>
      </c>
      <c r="I193" s="201"/>
      <c r="J193" s="202">
        <f t="shared" si="30"/>
        <v>0</v>
      </c>
      <c r="K193" s="203"/>
      <c r="L193" s="36"/>
      <c r="M193" s="204" t="s">
        <v>1</v>
      </c>
      <c r="N193" s="205" t="s">
        <v>39</v>
      </c>
      <c r="O193" s="68"/>
      <c r="P193" s="206">
        <f t="shared" si="31"/>
        <v>0</v>
      </c>
      <c r="Q193" s="206">
        <v>0.00015</v>
      </c>
      <c r="R193" s="206">
        <f t="shared" si="32"/>
        <v>0.0050999999999999995</v>
      </c>
      <c r="S193" s="206">
        <v>0</v>
      </c>
      <c r="T193" s="207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8" t="s">
        <v>192</v>
      </c>
      <c r="AT193" s="208" t="s">
        <v>129</v>
      </c>
      <c r="AU193" s="208" t="s">
        <v>81</v>
      </c>
      <c r="AY193" s="14" t="s">
        <v>126</v>
      </c>
      <c r="BE193" s="209">
        <f t="shared" si="34"/>
        <v>0</v>
      </c>
      <c r="BF193" s="209">
        <f t="shared" si="35"/>
        <v>0</v>
      </c>
      <c r="BG193" s="209">
        <f t="shared" si="36"/>
        <v>0</v>
      </c>
      <c r="BH193" s="209">
        <f t="shared" si="37"/>
        <v>0</v>
      </c>
      <c r="BI193" s="209">
        <f t="shared" si="38"/>
        <v>0</v>
      </c>
      <c r="BJ193" s="14" t="s">
        <v>79</v>
      </c>
      <c r="BK193" s="209">
        <f t="shared" si="39"/>
        <v>0</v>
      </c>
      <c r="BL193" s="14" t="s">
        <v>192</v>
      </c>
      <c r="BM193" s="208" t="s">
        <v>325</v>
      </c>
    </row>
    <row r="194" spans="1:65" s="2" customFormat="1" ht="16.5" customHeight="1">
      <c r="A194" s="31"/>
      <c r="B194" s="32"/>
      <c r="C194" s="196" t="s">
        <v>326</v>
      </c>
      <c r="D194" s="196" t="s">
        <v>129</v>
      </c>
      <c r="E194" s="197" t="s">
        <v>327</v>
      </c>
      <c r="F194" s="198" t="s">
        <v>328</v>
      </c>
      <c r="G194" s="199" t="s">
        <v>316</v>
      </c>
      <c r="H194" s="200">
        <v>34</v>
      </c>
      <c r="I194" s="201"/>
      <c r="J194" s="202">
        <f t="shared" si="30"/>
        <v>0</v>
      </c>
      <c r="K194" s="203"/>
      <c r="L194" s="36"/>
      <c r="M194" s="204" t="s">
        <v>1</v>
      </c>
      <c r="N194" s="205" t="s">
        <v>39</v>
      </c>
      <c r="O194" s="68"/>
      <c r="P194" s="206">
        <f t="shared" si="31"/>
        <v>0</v>
      </c>
      <c r="Q194" s="206">
        <v>0.00015</v>
      </c>
      <c r="R194" s="206">
        <f t="shared" si="32"/>
        <v>0.0050999999999999995</v>
      </c>
      <c r="S194" s="206">
        <v>0</v>
      </c>
      <c r="T194" s="207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8" t="s">
        <v>192</v>
      </c>
      <c r="AT194" s="208" t="s">
        <v>129</v>
      </c>
      <c r="AU194" s="208" t="s">
        <v>81</v>
      </c>
      <c r="AY194" s="14" t="s">
        <v>126</v>
      </c>
      <c r="BE194" s="209">
        <f t="shared" si="34"/>
        <v>0</v>
      </c>
      <c r="BF194" s="209">
        <f t="shared" si="35"/>
        <v>0</v>
      </c>
      <c r="BG194" s="209">
        <f t="shared" si="36"/>
        <v>0</v>
      </c>
      <c r="BH194" s="209">
        <f t="shared" si="37"/>
        <v>0</v>
      </c>
      <c r="BI194" s="209">
        <f t="shared" si="38"/>
        <v>0</v>
      </c>
      <c r="BJ194" s="14" t="s">
        <v>79</v>
      </c>
      <c r="BK194" s="209">
        <f t="shared" si="39"/>
        <v>0</v>
      </c>
      <c r="BL194" s="14" t="s">
        <v>192</v>
      </c>
      <c r="BM194" s="208" t="s">
        <v>329</v>
      </c>
    </row>
    <row r="195" spans="1:65" s="2" customFormat="1" ht="16.5" customHeight="1">
      <c r="A195" s="31"/>
      <c r="B195" s="32"/>
      <c r="C195" s="196" t="s">
        <v>330</v>
      </c>
      <c r="D195" s="196" t="s">
        <v>129</v>
      </c>
      <c r="E195" s="197" t="s">
        <v>331</v>
      </c>
      <c r="F195" s="198" t="s">
        <v>332</v>
      </c>
      <c r="G195" s="199" t="s">
        <v>316</v>
      </c>
      <c r="H195" s="200">
        <v>34</v>
      </c>
      <c r="I195" s="201"/>
      <c r="J195" s="202">
        <f t="shared" si="30"/>
        <v>0</v>
      </c>
      <c r="K195" s="203"/>
      <c r="L195" s="36"/>
      <c r="M195" s="204" t="s">
        <v>1</v>
      </c>
      <c r="N195" s="205" t="s">
        <v>39</v>
      </c>
      <c r="O195" s="68"/>
      <c r="P195" s="206">
        <f t="shared" si="31"/>
        <v>0</v>
      </c>
      <c r="Q195" s="206">
        <v>0.00015</v>
      </c>
      <c r="R195" s="206">
        <f t="shared" si="32"/>
        <v>0.0050999999999999995</v>
      </c>
      <c r="S195" s="206">
        <v>0</v>
      </c>
      <c r="T195" s="207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8" t="s">
        <v>192</v>
      </c>
      <c r="AT195" s="208" t="s">
        <v>129</v>
      </c>
      <c r="AU195" s="208" t="s">
        <v>81</v>
      </c>
      <c r="AY195" s="14" t="s">
        <v>126</v>
      </c>
      <c r="BE195" s="209">
        <f t="shared" si="34"/>
        <v>0</v>
      </c>
      <c r="BF195" s="209">
        <f t="shared" si="35"/>
        <v>0</v>
      </c>
      <c r="BG195" s="209">
        <f t="shared" si="36"/>
        <v>0</v>
      </c>
      <c r="BH195" s="209">
        <f t="shared" si="37"/>
        <v>0</v>
      </c>
      <c r="BI195" s="209">
        <f t="shared" si="38"/>
        <v>0</v>
      </c>
      <c r="BJ195" s="14" t="s">
        <v>79</v>
      </c>
      <c r="BK195" s="209">
        <f t="shared" si="39"/>
        <v>0</v>
      </c>
      <c r="BL195" s="14" t="s">
        <v>192</v>
      </c>
      <c r="BM195" s="208" t="s">
        <v>333</v>
      </c>
    </row>
    <row r="196" spans="1:65" s="2" customFormat="1" ht="16.5" customHeight="1">
      <c r="A196" s="31"/>
      <c r="B196" s="32"/>
      <c r="C196" s="196" t="s">
        <v>334</v>
      </c>
      <c r="D196" s="196" t="s">
        <v>129</v>
      </c>
      <c r="E196" s="197" t="s">
        <v>335</v>
      </c>
      <c r="F196" s="198" t="s">
        <v>336</v>
      </c>
      <c r="G196" s="199" t="s">
        <v>139</v>
      </c>
      <c r="H196" s="200">
        <v>6</v>
      </c>
      <c r="I196" s="201"/>
      <c r="J196" s="202">
        <f t="shared" si="30"/>
        <v>0</v>
      </c>
      <c r="K196" s="203"/>
      <c r="L196" s="36"/>
      <c r="M196" s="204" t="s">
        <v>1</v>
      </c>
      <c r="N196" s="205" t="s">
        <v>39</v>
      </c>
      <c r="O196" s="68"/>
      <c r="P196" s="206">
        <f t="shared" si="31"/>
        <v>0</v>
      </c>
      <c r="Q196" s="206">
        <v>0.00015</v>
      </c>
      <c r="R196" s="206">
        <f t="shared" si="32"/>
        <v>0.0009</v>
      </c>
      <c r="S196" s="206">
        <v>0</v>
      </c>
      <c r="T196" s="207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8" t="s">
        <v>192</v>
      </c>
      <c r="AT196" s="208" t="s">
        <v>129</v>
      </c>
      <c r="AU196" s="208" t="s">
        <v>81</v>
      </c>
      <c r="AY196" s="14" t="s">
        <v>126</v>
      </c>
      <c r="BE196" s="209">
        <f t="shared" si="34"/>
        <v>0</v>
      </c>
      <c r="BF196" s="209">
        <f t="shared" si="35"/>
        <v>0</v>
      </c>
      <c r="BG196" s="209">
        <f t="shared" si="36"/>
        <v>0</v>
      </c>
      <c r="BH196" s="209">
        <f t="shared" si="37"/>
        <v>0</v>
      </c>
      <c r="BI196" s="209">
        <f t="shared" si="38"/>
        <v>0</v>
      </c>
      <c r="BJ196" s="14" t="s">
        <v>79</v>
      </c>
      <c r="BK196" s="209">
        <f t="shared" si="39"/>
        <v>0</v>
      </c>
      <c r="BL196" s="14" t="s">
        <v>192</v>
      </c>
      <c r="BM196" s="208" t="s">
        <v>337</v>
      </c>
    </row>
    <row r="197" spans="1:65" s="2" customFormat="1" ht="16.5" customHeight="1">
      <c r="A197" s="31"/>
      <c r="B197" s="32"/>
      <c r="C197" s="196" t="s">
        <v>338</v>
      </c>
      <c r="D197" s="196" t="s">
        <v>129</v>
      </c>
      <c r="E197" s="197" t="s">
        <v>339</v>
      </c>
      <c r="F197" s="198" t="s">
        <v>340</v>
      </c>
      <c r="G197" s="199" t="s">
        <v>139</v>
      </c>
      <c r="H197" s="200">
        <v>6</v>
      </c>
      <c r="I197" s="201"/>
      <c r="J197" s="202">
        <f t="shared" si="30"/>
        <v>0</v>
      </c>
      <c r="K197" s="203"/>
      <c r="L197" s="36"/>
      <c r="M197" s="204" t="s">
        <v>1</v>
      </c>
      <c r="N197" s="205" t="s">
        <v>39</v>
      </c>
      <c r="O197" s="68"/>
      <c r="P197" s="206">
        <f t="shared" si="31"/>
        <v>0</v>
      </c>
      <c r="Q197" s="206">
        <v>0.00015</v>
      </c>
      <c r="R197" s="206">
        <f t="shared" si="32"/>
        <v>0.0009</v>
      </c>
      <c r="S197" s="206">
        <v>0</v>
      </c>
      <c r="T197" s="207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8" t="s">
        <v>192</v>
      </c>
      <c r="AT197" s="208" t="s">
        <v>129</v>
      </c>
      <c r="AU197" s="208" t="s">
        <v>81</v>
      </c>
      <c r="AY197" s="14" t="s">
        <v>126</v>
      </c>
      <c r="BE197" s="209">
        <f t="shared" si="34"/>
        <v>0</v>
      </c>
      <c r="BF197" s="209">
        <f t="shared" si="35"/>
        <v>0</v>
      </c>
      <c r="BG197" s="209">
        <f t="shared" si="36"/>
        <v>0</v>
      </c>
      <c r="BH197" s="209">
        <f t="shared" si="37"/>
        <v>0</v>
      </c>
      <c r="BI197" s="209">
        <f t="shared" si="38"/>
        <v>0</v>
      </c>
      <c r="BJ197" s="14" t="s">
        <v>79</v>
      </c>
      <c r="BK197" s="209">
        <f t="shared" si="39"/>
        <v>0</v>
      </c>
      <c r="BL197" s="14" t="s">
        <v>192</v>
      </c>
      <c r="BM197" s="208" t="s">
        <v>341</v>
      </c>
    </row>
    <row r="198" spans="1:65" s="2" customFormat="1" ht="16.5" customHeight="1">
      <c r="A198" s="31"/>
      <c r="B198" s="32"/>
      <c r="C198" s="196" t="s">
        <v>342</v>
      </c>
      <c r="D198" s="196" t="s">
        <v>129</v>
      </c>
      <c r="E198" s="197" t="s">
        <v>343</v>
      </c>
      <c r="F198" s="198" t="s">
        <v>344</v>
      </c>
      <c r="G198" s="199" t="s">
        <v>170</v>
      </c>
      <c r="H198" s="200">
        <v>3</v>
      </c>
      <c r="I198" s="201"/>
      <c r="J198" s="202">
        <f t="shared" si="30"/>
        <v>0</v>
      </c>
      <c r="K198" s="203"/>
      <c r="L198" s="36"/>
      <c r="M198" s="204" t="s">
        <v>1</v>
      </c>
      <c r="N198" s="205" t="s">
        <v>39</v>
      </c>
      <c r="O198" s="68"/>
      <c r="P198" s="206">
        <f t="shared" si="31"/>
        <v>0</v>
      </c>
      <c r="Q198" s="206">
        <v>0.00015</v>
      </c>
      <c r="R198" s="206">
        <f t="shared" si="32"/>
        <v>0.00045</v>
      </c>
      <c r="S198" s="206">
        <v>0</v>
      </c>
      <c r="T198" s="207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8" t="s">
        <v>192</v>
      </c>
      <c r="AT198" s="208" t="s">
        <v>129</v>
      </c>
      <c r="AU198" s="208" t="s">
        <v>81</v>
      </c>
      <c r="AY198" s="14" t="s">
        <v>126</v>
      </c>
      <c r="BE198" s="209">
        <f t="shared" si="34"/>
        <v>0</v>
      </c>
      <c r="BF198" s="209">
        <f t="shared" si="35"/>
        <v>0</v>
      </c>
      <c r="BG198" s="209">
        <f t="shared" si="36"/>
        <v>0</v>
      </c>
      <c r="BH198" s="209">
        <f t="shared" si="37"/>
        <v>0</v>
      </c>
      <c r="BI198" s="209">
        <f t="shared" si="38"/>
        <v>0</v>
      </c>
      <c r="BJ198" s="14" t="s">
        <v>79</v>
      </c>
      <c r="BK198" s="209">
        <f t="shared" si="39"/>
        <v>0</v>
      </c>
      <c r="BL198" s="14" t="s">
        <v>192</v>
      </c>
      <c r="BM198" s="208" t="s">
        <v>345</v>
      </c>
    </row>
    <row r="199" spans="1:65" s="2" customFormat="1" ht="16.5" customHeight="1">
      <c r="A199" s="31"/>
      <c r="B199" s="32"/>
      <c r="C199" s="196" t="s">
        <v>346</v>
      </c>
      <c r="D199" s="196" t="s">
        <v>129</v>
      </c>
      <c r="E199" s="197" t="s">
        <v>347</v>
      </c>
      <c r="F199" s="198" t="s">
        <v>348</v>
      </c>
      <c r="G199" s="199" t="s">
        <v>316</v>
      </c>
      <c r="H199" s="200">
        <v>34</v>
      </c>
      <c r="I199" s="201"/>
      <c r="J199" s="202">
        <f t="shared" si="30"/>
        <v>0</v>
      </c>
      <c r="K199" s="203"/>
      <c r="L199" s="36"/>
      <c r="M199" s="204" t="s">
        <v>1</v>
      </c>
      <c r="N199" s="205" t="s">
        <v>39</v>
      </c>
      <c r="O199" s="68"/>
      <c r="P199" s="206">
        <f t="shared" si="31"/>
        <v>0</v>
      </c>
      <c r="Q199" s="206">
        <v>0.00015</v>
      </c>
      <c r="R199" s="206">
        <f t="shared" si="32"/>
        <v>0.0050999999999999995</v>
      </c>
      <c r="S199" s="206">
        <v>0</v>
      </c>
      <c r="T199" s="207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8" t="s">
        <v>192</v>
      </c>
      <c r="AT199" s="208" t="s">
        <v>129</v>
      </c>
      <c r="AU199" s="208" t="s">
        <v>81</v>
      </c>
      <c r="AY199" s="14" t="s">
        <v>126</v>
      </c>
      <c r="BE199" s="209">
        <f t="shared" si="34"/>
        <v>0</v>
      </c>
      <c r="BF199" s="209">
        <f t="shared" si="35"/>
        <v>0</v>
      </c>
      <c r="BG199" s="209">
        <f t="shared" si="36"/>
        <v>0</v>
      </c>
      <c r="BH199" s="209">
        <f t="shared" si="37"/>
        <v>0</v>
      </c>
      <c r="BI199" s="209">
        <f t="shared" si="38"/>
        <v>0</v>
      </c>
      <c r="BJ199" s="14" t="s">
        <v>79</v>
      </c>
      <c r="BK199" s="209">
        <f t="shared" si="39"/>
        <v>0</v>
      </c>
      <c r="BL199" s="14" t="s">
        <v>192</v>
      </c>
      <c r="BM199" s="208" t="s">
        <v>349</v>
      </c>
    </row>
    <row r="200" spans="1:65" s="2" customFormat="1" ht="16.5" customHeight="1">
      <c r="A200" s="31"/>
      <c r="B200" s="32"/>
      <c r="C200" s="196" t="s">
        <v>350</v>
      </c>
      <c r="D200" s="196" t="s">
        <v>129</v>
      </c>
      <c r="E200" s="197" t="s">
        <v>351</v>
      </c>
      <c r="F200" s="198" t="s">
        <v>174</v>
      </c>
      <c r="G200" s="199" t="s">
        <v>170</v>
      </c>
      <c r="H200" s="200">
        <v>1</v>
      </c>
      <c r="I200" s="201"/>
      <c r="J200" s="202">
        <f t="shared" si="30"/>
        <v>0</v>
      </c>
      <c r="K200" s="203"/>
      <c r="L200" s="36"/>
      <c r="M200" s="204" t="s">
        <v>1</v>
      </c>
      <c r="N200" s="205" t="s">
        <v>39</v>
      </c>
      <c r="O200" s="68"/>
      <c r="P200" s="206">
        <f t="shared" si="31"/>
        <v>0</v>
      </c>
      <c r="Q200" s="206">
        <v>0.00015</v>
      </c>
      <c r="R200" s="206">
        <f t="shared" si="32"/>
        <v>0.00015</v>
      </c>
      <c r="S200" s="206">
        <v>0</v>
      </c>
      <c r="T200" s="207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8" t="s">
        <v>192</v>
      </c>
      <c r="AT200" s="208" t="s">
        <v>129</v>
      </c>
      <c r="AU200" s="208" t="s">
        <v>81</v>
      </c>
      <c r="AY200" s="14" t="s">
        <v>126</v>
      </c>
      <c r="BE200" s="209">
        <f t="shared" si="34"/>
        <v>0</v>
      </c>
      <c r="BF200" s="209">
        <f t="shared" si="35"/>
        <v>0</v>
      </c>
      <c r="BG200" s="209">
        <f t="shared" si="36"/>
        <v>0</v>
      </c>
      <c r="BH200" s="209">
        <f t="shared" si="37"/>
        <v>0</v>
      </c>
      <c r="BI200" s="209">
        <f t="shared" si="38"/>
        <v>0</v>
      </c>
      <c r="BJ200" s="14" t="s">
        <v>79</v>
      </c>
      <c r="BK200" s="209">
        <f t="shared" si="39"/>
        <v>0</v>
      </c>
      <c r="BL200" s="14" t="s">
        <v>192</v>
      </c>
      <c r="BM200" s="208" t="s">
        <v>352</v>
      </c>
    </row>
    <row r="201" spans="2:63" s="12" customFormat="1" ht="22.9" customHeight="1">
      <c r="B201" s="180"/>
      <c r="C201" s="181"/>
      <c r="D201" s="182" t="s">
        <v>73</v>
      </c>
      <c r="E201" s="194" t="s">
        <v>353</v>
      </c>
      <c r="F201" s="194" t="s">
        <v>354</v>
      </c>
      <c r="G201" s="181"/>
      <c r="H201" s="181"/>
      <c r="I201" s="184"/>
      <c r="J201" s="195">
        <f>BK201</f>
        <v>0</v>
      </c>
      <c r="K201" s="181"/>
      <c r="L201" s="186"/>
      <c r="M201" s="187"/>
      <c r="N201" s="188"/>
      <c r="O201" s="188"/>
      <c r="P201" s="189">
        <f>SUM(P202:P206)</f>
        <v>0</v>
      </c>
      <c r="Q201" s="188"/>
      <c r="R201" s="189">
        <f>SUM(R202:R206)</f>
        <v>0.00117</v>
      </c>
      <c r="S201" s="188"/>
      <c r="T201" s="190">
        <f>SUM(T202:T206)</f>
        <v>0</v>
      </c>
      <c r="AR201" s="191" t="s">
        <v>81</v>
      </c>
      <c r="AT201" s="192" t="s">
        <v>73</v>
      </c>
      <c r="AU201" s="192" t="s">
        <v>79</v>
      </c>
      <c r="AY201" s="191" t="s">
        <v>126</v>
      </c>
      <c r="BK201" s="193">
        <f>SUM(BK202:BK206)</f>
        <v>0</v>
      </c>
    </row>
    <row r="202" spans="1:65" s="2" customFormat="1" ht="16.5" customHeight="1">
      <c r="A202" s="31"/>
      <c r="B202" s="32"/>
      <c r="C202" s="196" t="s">
        <v>355</v>
      </c>
      <c r="D202" s="196" t="s">
        <v>129</v>
      </c>
      <c r="E202" s="197" t="s">
        <v>356</v>
      </c>
      <c r="F202" s="198" t="s">
        <v>357</v>
      </c>
      <c r="G202" s="199" t="s">
        <v>139</v>
      </c>
      <c r="H202" s="200">
        <v>2</v>
      </c>
      <c r="I202" s="201"/>
      <c r="J202" s="202">
        <f>ROUND(I202*H202,2)</f>
        <v>0</v>
      </c>
      <c r="K202" s="203"/>
      <c r="L202" s="36"/>
      <c r="M202" s="204" t="s">
        <v>1</v>
      </c>
      <c r="N202" s="205" t="s">
        <v>39</v>
      </c>
      <c r="O202" s="68"/>
      <c r="P202" s="206">
        <f>O202*H202</f>
        <v>0</v>
      </c>
      <c r="Q202" s="206">
        <v>0.00015</v>
      </c>
      <c r="R202" s="206">
        <f>Q202*H202</f>
        <v>0.0003</v>
      </c>
      <c r="S202" s="206">
        <v>0</v>
      </c>
      <c r="T202" s="207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8" t="s">
        <v>192</v>
      </c>
      <c r="AT202" s="208" t="s">
        <v>129</v>
      </c>
      <c r="AU202" s="208" t="s">
        <v>81</v>
      </c>
      <c r="AY202" s="14" t="s">
        <v>126</v>
      </c>
      <c r="BE202" s="209">
        <f>IF(N202="základní",J202,0)</f>
        <v>0</v>
      </c>
      <c r="BF202" s="209">
        <f>IF(N202="snížená",J202,0)</f>
        <v>0</v>
      </c>
      <c r="BG202" s="209">
        <f>IF(N202="zákl. přenesená",J202,0)</f>
        <v>0</v>
      </c>
      <c r="BH202" s="209">
        <f>IF(N202="sníž. přenesená",J202,0)</f>
        <v>0</v>
      </c>
      <c r="BI202" s="209">
        <f>IF(N202="nulová",J202,0)</f>
        <v>0</v>
      </c>
      <c r="BJ202" s="14" t="s">
        <v>79</v>
      </c>
      <c r="BK202" s="209">
        <f>ROUND(I202*H202,2)</f>
        <v>0</v>
      </c>
      <c r="BL202" s="14" t="s">
        <v>192</v>
      </c>
      <c r="BM202" s="208" t="s">
        <v>358</v>
      </c>
    </row>
    <row r="203" spans="1:65" s="2" customFormat="1" ht="16.5" customHeight="1">
      <c r="A203" s="31"/>
      <c r="B203" s="32"/>
      <c r="C203" s="196" t="s">
        <v>359</v>
      </c>
      <c r="D203" s="196" t="s">
        <v>129</v>
      </c>
      <c r="E203" s="197" t="s">
        <v>360</v>
      </c>
      <c r="F203" s="198" t="s">
        <v>361</v>
      </c>
      <c r="G203" s="199" t="s">
        <v>139</v>
      </c>
      <c r="H203" s="200">
        <v>2</v>
      </c>
      <c r="I203" s="201"/>
      <c r="J203" s="202">
        <f>ROUND(I203*H203,2)</f>
        <v>0</v>
      </c>
      <c r="K203" s="203"/>
      <c r="L203" s="36"/>
      <c r="M203" s="204" t="s">
        <v>1</v>
      </c>
      <c r="N203" s="205" t="s">
        <v>39</v>
      </c>
      <c r="O203" s="68"/>
      <c r="P203" s="206">
        <f>O203*H203</f>
        <v>0</v>
      </c>
      <c r="Q203" s="206">
        <v>0.00015</v>
      </c>
      <c r="R203" s="206">
        <f>Q203*H203</f>
        <v>0.0003</v>
      </c>
      <c r="S203" s="206">
        <v>0</v>
      </c>
      <c r="T203" s="20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8" t="s">
        <v>192</v>
      </c>
      <c r="AT203" s="208" t="s">
        <v>129</v>
      </c>
      <c r="AU203" s="208" t="s">
        <v>81</v>
      </c>
      <c r="AY203" s="14" t="s">
        <v>126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4" t="s">
        <v>79</v>
      </c>
      <c r="BK203" s="209">
        <f>ROUND(I203*H203,2)</f>
        <v>0</v>
      </c>
      <c r="BL203" s="14" t="s">
        <v>192</v>
      </c>
      <c r="BM203" s="208" t="s">
        <v>362</v>
      </c>
    </row>
    <row r="204" spans="1:65" s="2" customFormat="1" ht="16.5" customHeight="1">
      <c r="A204" s="31"/>
      <c r="B204" s="32"/>
      <c r="C204" s="196" t="s">
        <v>363</v>
      </c>
      <c r="D204" s="196" t="s">
        <v>129</v>
      </c>
      <c r="E204" s="197" t="s">
        <v>364</v>
      </c>
      <c r="F204" s="198" t="s">
        <v>365</v>
      </c>
      <c r="G204" s="199" t="s">
        <v>139</v>
      </c>
      <c r="H204" s="200">
        <v>2</v>
      </c>
      <c r="I204" s="201"/>
      <c r="J204" s="202">
        <f>ROUND(I204*H204,2)</f>
        <v>0</v>
      </c>
      <c r="K204" s="203"/>
      <c r="L204" s="36"/>
      <c r="M204" s="204" t="s">
        <v>1</v>
      </c>
      <c r="N204" s="205" t="s">
        <v>39</v>
      </c>
      <c r="O204" s="68"/>
      <c r="P204" s="206">
        <f>O204*H204</f>
        <v>0</v>
      </c>
      <c r="Q204" s="206">
        <v>0.00015</v>
      </c>
      <c r="R204" s="206">
        <f>Q204*H204</f>
        <v>0.0003</v>
      </c>
      <c r="S204" s="206">
        <v>0</v>
      </c>
      <c r="T204" s="20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8" t="s">
        <v>192</v>
      </c>
      <c r="AT204" s="208" t="s">
        <v>129</v>
      </c>
      <c r="AU204" s="208" t="s">
        <v>81</v>
      </c>
      <c r="AY204" s="14" t="s">
        <v>126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4" t="s">
        <v>79</v>
      </c>
      <c r="BK204" s="209">
        <f>ROUND(I204*H204,2)</f>
        <v>0</v>
      </c>
      <c r="BL204" s="14" t="s">
        <v>192</v>
      </c>
      <c r="BM204" s="208" t="s">
        <v>366</v>
      </c>
    </row>
    <row r="205" spans="1:65" s="2" customFormat="1" ht="16.5" customHeight="1">
      <c r="A205" s="31"/>
      <c r="B205" s="32"/>
      <c r="C205" s="196" t="s">
        <v>367</v>
      </c>
      <c r="D205" s="196" t="s">
        <v>129</v>
      </c>
      <c r="E205" s="197" t="s">
        <v>368</v>
      </c>
      <c r="F205" s="198" t="s">
        <v>369</v>
      </c>
      <c r="G205" s="199" t="s">
        <v>143</v>
      </c>
      <c r="H205" s="200">
        <v>0.8</v>
      </c>
      <c r="I205" s="201"/>
      <c r="J205" s="202">
        <f>ROUND(I205*H205,2)</f>
        <v>0</v>
      </c>
      <c r="K205" s="203"/>
      <c r="L205" s="36"/>
      <c r="M205" s="204" t="s">
        <v>1</v>
      </c>
      <c r="N205" s="205" t="s">
        <v>39</v>
      </c>
      <c r="O205" s="68"/>
      <c r="P205" s="206">
        <f>O205*H205</f>
        <v>0</v>
      </c>
      <c r="Q205" s="206">
        <v>0.00015</v>
      </c>
      <c r="R205" s="206">
        <f>Q205*H205</f>
        <v>0.00011999999999999999</v>
      </c>
      <c r="S205" s="206">
        <v>0</v>
      </c>
      <c r="T205" s="20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8" t="s">
        <v>192</v>
      </c>
      <c r="AT205" s="208" t="s">
        <v>129</v>
      </c>
      <c r="AU205" s="208" t="s">
        <v>81</v>
      </c>
      <c r="AY205" s="14" t="s">
        <v>126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4" t="s">
        <v>79</v>
      </c>
      <c r="BK205" s="209">
        <f>ROUND(I205*H205,2)</f>
        <v>0</v>
      </c>
      <c r="BL205" s="14" t="s">
        <v>192</v>
      </c>
      <c r="BM205" s="208" t="s">
        <v>370</v>
      </c>
    </row>
    <row r="206" spans="1:65" s="2" customFormat="1" ht="16.5" customHeight="1">
      <c r="A206" s="31"/>
      <c r="B206" s="32"/>
      <c r="C206" s="196" t="s">
        <v>371</v>
      </c>
      <c r="D206" s="196" t="s">
        <v>129</v>
      </c>
      <c r="E206" s="197" t="s">
        <v>372</v>
      </c>
      <c r="F206" s="198" t="s">
        <v>174</v>
      </c>
      <c r="G206" s="199" t="s">
        <v>170</v>
      </c>
      <c r="H206" s="200">
        <v>1</v>
      </c>
      <c r="I206" s="201"/>
      <c r="J206" s="202">
        <f>ROUND(I206*H206,2)</f>
        <v>0</v>
      </c>
      <c r="K206" s="203"/>
      <c r="L206" s="36"/>
      <c r="M206" s="204" t="s">
        <v>1</v>
      </c>
      <c r="N206" s="205" t="s">
        <v>39</v>
      </c>
      <c r="O206" s="68"/>
      <c r="P206" s="206">
        <f>O206*H206</f>
        <v>0</v>
      </c>
      <c r="Q206" s="206">
        <v>0.00015</v>
      </c>
      <c r="R206" s="206">
        <f>Q206*H206</f>
        <v>0.00015</v>
      </c>
      <c r="S206" s="206">
        <v>0</v>
      </c>
      <c r="T206" s="20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8" t="s">
        <v>192</v>
      </c>
      <c r="AT206" s="208" t="s">
        <v>129</v>
      </c>
      <c r="AU206" s="208" t="s">
        <v>81</v>
      </c>
      <c r="AY206" s="14" t="s">
        <v>126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4" t="s">
        <v>79</v>
      </c>
      <c r="BK206" s="209">
        <f>ROUND(I206*H206,2)</f>
        <v>0</v>
      </c>
      <c r="BL206" s="14" t="s">
        <v>192</v>
      </c>
      <c r="BM206" s="208" t="s">
        <v>373</v>
      </c>
    </row>
    <row r="207" spans="2:63" s="12" customFormat="1" ht="22.9" customHeight="1">
      <c r="B207" s="180"/>
      <c r="C207" s="181"/>
      <c r="D207" s="182" t="s">
        <v>73</v>
      </c>
      <c r="E207" s="194" t="s">
        <v>374</v>
      </c>
      <c r="F207" s="194" t="s">
        <v>375</v>
      </c>
      <c r="G207" s="181"/>
      <c r="H207" s="181"/>
      <c r="I207" s="184"/>
      <c r="J207" s="195">
        <f>BK207</f>
        <v>0</v>
      </c>
      <c r="K207" s="181"/>
      <c r="L207" s="186"/>
      <c r="M207" s="187"/>
      <c r="N207" s="188"/>
      <c r="O207" s="188"/>
      <c r="P207" s="189">
        <f>SUM(P208:P220)</f>
        <v>0</v>
      </c>
      <c r="Q207" s="188"/>
      <c r="R207" s="189">
        <f>SUM(R208:R220)</f>
        <v>0.0174</v>
      </c>
      <c r="S207" s="188"/>
      <c r="T207" s="190">
        <f>SUM(T208:T220)</f>
        <v>0</v>
      </c>
      <c r="AR207" s="191" t="s">
        <v>81</v>
      </c>
      <c r="AT207" s="192" t="s">
        <v>73</v>
      </c>
      <c r="AU207" s="192" t="s">
        <v>79</v>
      </c>
      <c r="AY207" s="191" t="s">
        <v>126</v>
      </c>
      <c r="BK207" s="193">
        <f>SUM(BK208:BK220)</f>
        <v>0</v>
      </c>
    </row>
    <row r="208" spans="1:65" s="2" customFormat="1" ht="16.5" customHeight="1">
      <c r="A208" s="31"/>
      <c r="B208" s="32"/>
      <c r="C208" s="196" t="s">
        <v>376</v>
      </c>
      <c r="D208" s="196" t="s">
        <v>129</v>
      </c>
      <c r="E208" s="197" t="s">
        <v>377</v>
      </c>
      <c r="F208" s="198" t="s">
        <v>207</v>
      </c>
      <c r="G208" s="199" t="s">
        <v>170</v>
      </c>
      <c r="H208" s="200">
        <v>1</v>
      </c>
      <c r="I208" s="201"/>
      <c r="J208" s="202">
        <f aca="true" t="shared" si="40" ref="J208:J220">ROUND(I208*H208,2)</f>
        <v>0</v>
      </c>
      <c r="K208" s="203"/>
      <c r="L208" s="36"/>
      <c r="M208" s="204" t="s">
        <v>1</v>
      </c>
      <c r="N208" s="205" t="s">
        <v>39</v>
      </c>
      <c r="O208" s="68"/>
      <c r="P208" s="206">
        <f aca="true" t="shared" si="41" ref="P208:P220">O208*H208</f>
        <v>0</v>
      </c>
      <c r="Q208" s="206">
        <v>0.00015</v>
      </c>
      <c r="R208" s="206">
        <f aca="true" t="shared" si="42" ref="R208:R220">Q208*H208</f>
        <v>0.00015</v>
      </c>
      <c r="S208" s="206">
        <v>0</v>
      </c>
      <c r="T208" s="207">
        <f aca="true" t="shared" si="43" ref="T208:T220"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8" t="s">
        <v>192</v>
      </c>
      <c r="AT208" s="208" t="s">
        <v>129</v>
      </c>
      <c r="AU208" s="208" t="s">
        <v>81</v>
      </c>
      <c r="AY208" s="14" t="s">
        <v>126</v>
      </c>
      <c r="BE208" s="209">
        <f aca="true" t="shared" si="44" ref="BE208:BE220">IF(N208="základní",J208,0)</f>
        <v>0</v>
      </c>
      <c r="BF208" s="209">
        <f aca="true" t="shared" si="45" ref="BF208:BF220">IF(N208="snížená",J208,0)</f>
        <v>0</v>
      </c>
      <c r="BG208" s="209">
        <f aca="true" t="shared" si="46" ref="BG208:BG220">IF(N208="zákl. přenesená",J208,0)</f>
        <v>0</v>
      </c>
      <c r="BH208" s="209">
        <f aca="true" t="shared" si="47" ref="BH208:BH220">IF(N208="sníž. přenesená",J208,0)</f>
        <v>0</v>
      </c>
      <c r="BI208" s="209">
        <f aca="true" t="shared" si="48" ref="BI208:BI220">IF(N208="nulová",J208,0)</f>
        <v>0</v>
      </c>
      <c r="BJ208" s="14" t="s">
        <v>79</v>
      </c>
      <c r="BK208" s="209">
        <f aca="true" t="shared" si="49" ref="BK208:BK220">ROUND(I208*H208,2)</f>
        <v>0</v>
      </c>
      <c r="BL208" s="14" t="s">
        <v>192</v>
      </c>
      <c r="BM208" s="208" t="s">
        <v>378</v>
      </c>
    </row>
    <row r="209" spans="1:65" s="2" customFormat="1" ht="21.75" customHeight="1">
      <c r="A209" s="31"/>
      <c r="B209" s="32"/>
      <c r="C209" s="196" t="s">
        <v>379</v>
      </c>
      <c r="D209" s="196" t="s">
        <v>129</v>
      </c>
      <c r="E209" s="197" t="s">
        <v>380</v>
      </c>
      <c r="F209" s="198" t="s">
        <v>381</v>
      </c>
      <c r="G209" s="199" t="s">
        <v>143</v>
      </c>
      <c r="H209" s="200">
        <v>24</v>
      </c>
      <c r="I209" s="201"/>
      <c r="J209" s="202">
        <f t="shared" si="40"/>
        <v>0</v>
      </c>
      <c r="K209" s="203"/>
      <c r="L209" s="36"/>
      <c r="M209" s="204" t="s">
        <v>1</v>
      </c>
      <c r="N209" s="205" t="s">
        <v>39</v>
      </c>
      <c r="O209" s="68"/>
      <c r="P209" s="206">
        <f t="shared" si="41"/>
        <v>0</v>
      </c>
      <c r="Q209" s="206">
        <v>0.00015</v>
      </c>
      <c r="R209" s="206">
        <f t="shared" si="42"/>
        <v>0.0036</v>
      </c>
      <c r="S209" s="206">
        <v>0</v>
      </c>
      <c r="T209" s="207">
        <f t="shared" si="4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8" t="s">
        <v>192</v>
      </c>
      <c r="AT209" s="208" t="s">
        <v>129</v>
      </c>
      <c r="AU209" s="208" t="s">
        <v>81</v>
      </c>
      <c r="AY209" s="14" t="s">
        <v>126</v>
      </c>
      <c r="BE209" s="209">
        <f t="shared" si="44"/>
        <v>0</v>
      </c>
      <c r="BF209" s="209">
        <f t="shared" si="45"/>
        <v>0</v>
      </c>
      <c r="BG209" s="209">
        <f t="shared" si="46"/>
        <v>0</v>
      </c>
      <c r="BH209" s="209">
        <f t="shared" si="47"/>
        <v>0</v>
      </c>
      <c r="BI209" s="209">
        <f t="shared" si="48"/>
        <v>0</v>
      </c>
      <c r="BJ209" s="14" t="s">
        <v>79</v>
      </c>
      <c r="BK209" s="209">
        <f t="shared" si="49"/>
        <v>0</v>
      </c>
      <c r="BL209" s="14" t="s">
        <v>192</v>
      </c>
      <c r="BM209" s="208" t="s">
        <v>382</v>
      </c>
    </row>
    <row r="210" spans="1:65" s="2" customFormat="1" ht="16.5" customHeight="1">
      <c r="A210" s="31"/>
      <c r="B210" s="32"/>
      <c r="C210" s="196" t="s">
        <v>383</v>
      </c>
      <c r="D210" s="196" t="s">
        <v>129</v>
      </c>
      <c r="E210" s="197" t="s">
        <v>384</v>
      </c>
      <c r="F210" s="198" t="s">
        <v>385</v>
      </c>
      <c r="G210" s="199" t="s">
        <v>170</v>
      </c>
      <c r="H210" s="200">
        <v>1</v>
      </c>
      <c r="I210" s="201"/>
      <c r="J210" s="202">
        <f t="shared" si="40"/>
        <v>0</v>
      </c>
      <c r="K210" s="203"/>
      <c r="L210" s="36"/>
      <c r="M210" s="204" t="s">
        <v>1</v>
      </c>
      <c r="N210" s="205" t="s">
        <v>39</v>
      </c>
      <c r="O210" s="68"/>
      <c r="P210" s="206">
        <f t="shared" si="41"/>
        <v>0</v>
      </c>
      <c r="Q210" s="206">
        <v>0.00015</v>
      </c>
      <c r="R210" s="206">
        <f t="shared" si="42"/>
        <v>0.00015</v>
      </c>
      <c r="S210" s="206">
        <v>0</v>
      </c>
      <c r="T210" s="207">
        <f t="shared" si="4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8" t="s">
        <v>192</v>
      </c>
      <c r="AT210" s="208" t="s">
        <v>129</v>
      </c>
      <c r="AU210" s="208" t="s">
        <v>81</v>
      </c>
      <c r="AY210" s="14" t="s">
        <v>126</v>
      </c>
      <c r="BE210" s="209">
        <f t="shared" si="44"/>
        <v>0</v>
      </c>
      <c r="BF210" s="209">
        <f t="shared" si="45"/>
        <v>0</v>
      </c>
      <c r="BG210" s="209">
        <f t="shared" si="46"/>
        <v>0</v>
      </c>
      <c r="BH210" s="209">
        <f t="shared" si="47"/>
        <v>0</v>
      </c>
      <c r="BI210" s="209">
        <f t="shared" si="48"/>
        <v>0</v>
      </c>
      <c r="BJ210" s="14" t="s">
        <v>79</v>
      </c>
      <c r="BK210" s="209">
        <f t="shared" si="49"/>
        <v>0</v>
      </c>
      <c r="BL210" s="14" t="s">
        <v>192</v>
      </c>
      <c r="BM210" s="208" t="s">
        <v>386</v>
      </c>
    </row>
    <row r="211" spans="1:65" s="2" customFormat="1" ht="16.5" customHeight="1">
      <c r="A211" s="31"/>
      <c r="B211" s="32"/>
      <c r="C211" s="196" t="s">
        <v>387</v>
      </c>
      <c r="D211" s="196" t="s">
        <v>129</v>
      </c>
      <c r="E211" s="197" t="s">
        <v>388</v>
      </c>
      <c r="F211" s="198" t="s">
        <v>389</v>
      </c>
      <c r="G211" s="199" t="s">
        <v>143</v>
      </c>
      <c r="H211" s="200">
        <v>5</v>
      </c>
      <c r="I211" s="201"/>
      <c r="J211" s="202">
        <f t="shared" si="40"/>
        <v>0</v>
      </c>
      <c r="K211" s="203"/>
      <c r="L211" s="36"/>
      <c r="M211" s="204" t="s">
        <v>1</v>
      </c>
      <c r="N211" s="205" t="s">
        <v>39</v>
      </c>
      <c r="O211" s="68"/>
      <c r="P211" s="206">
        <f t="shared" si="41"/>
        <v>0</v>
      </c>
      <c r="Q211" s="206">
        <v>0.00015</v>
      </c>
      <c r="R211" s="206">
        <f t="shared" si="42"/>
        <v>0.0007499999999999999</v>
      </c>
      <c r="S211" s="206">
        <v>0</v>
      </c>
      <c r="T211" s="207">
        <f t="shared" si="4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8" t="s">
        <v>192</v>
      </c>
      <c r="AT211" s="208" t="s">
        <v>129</v>
      </c>
      <c r="AU211" s="208" t="s">
        <v>81</v>
      </c>
      <c r="AY211" s="14" t="s">
        <v>126</v>
      </c>
      <c r="BE211" s="209">
        <f t="shared" si="44"/>
        <v>0</v>
      </c>
      <c r="BF211" s="209">
        <f t="shared" si="45"/>
        <v>0</v>
      </c>
      <c r="BG211" s="209">
        <f t="shared" si="46"/>
        <v>0</v>
      </c>
      <c r="BH211" s="209">
        <f t="shared" si="47"/>
        <v>0</v>
      </c>
      <c r="BI211" s="209">
        <f t="shared" si="48"/>
        <v>0</v>
      </c>
      <c r="BJ211" s="14" t="s">
        <v>79</v>
      </c>
      <c r="BK211" s="209">
        <f t="shared" si="49"/>
        <v>0</v>
      </c>
      <c r="BL211" s="14" t="s">
        <v>192</v>
      </c>
      <c r="BM211" s="208" t="s">
        <v>390</v>
      </c>
    </row>
    <row r="212" spans="1:65" s="2" customFormat="1" ht="16.5" customHeight="1">
      <c r="A212" s="31"/>
      <c r="B212" s="32"/>
      <c r="C212" s="196" t="s">
        <v>391</v>
      </c>
      <c r="D212" s="196" t="s">
        <v>129</v>
      </c>
      <c r="E212" s="197" t="s">
        <v>392</v>
      </c>
      <c r="F212" s="198" t="s">
        <v>393</v>
      </c>
      <c r="G212" s="199" t="s">
        <v>143</v>
      </c>
      <c r="H212" s="200">
        <v>1</v>
      </c>
      <c r="I212" s="201"/>
      <c r="J212" s="202">
        <f t="shared" si="40"/>
        <v>0</v>
      </c>
      <c r="K212" s="203"/>
      <c r="L212" s="36"/>
      <c r="M212" s="204" t="s">
        <v>1</v>
      </c>
      <c r="N212" s="205" t="s">
        <v>39</v>
      </c>
      <c r="O212" s="68"/>
      <c r="P212" s="206">
        <f t="shared" si="41"/>
        <v>0</v>
      </c>
      <c r="Q212" s="206">
        <v>0.00015</v>
      </c>
      <c r="R212" s="206">
        <f t="shared" si="42"/>
        <v>0.00015</v>
      </c>
      <c r="S212" s="206">
        <v>0</v>
      </c>
      <c r="T212" s="207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8" t="s">
        <v>192</v>
      </c>
      <c r="AT212" s="208" t="s">
        <v>129</v>
      </c>
      <c r="AU212" s="208" t="s">
        <v>81</v>
      </c>
      <c r="AY212" s="14" t="s">
        <v>126</v>
      </c>
      <c r="BE212" s="209">
        <f t="shared" si="44"/>
        <v>0</v>
      </c>
      <c r="BF212" s="209">
        <f t="shared" si="45"/>
        <v>0</v>
      </c>
      <c r="BG212" s="209">
        <f t="shared" si="46"/>
        <v>0</v>
      </c>
      <c r="BH212" s="209">
        <f t="shared" si="47"/>
        <v>0</v>
      </c>
      <c r="BI212" s="209">
        <f t="shared" si="48"/>
        <v>0</v>
      </c>
      <c r="BJ212" s="14" t="s">
        <v>79</v>
      </c>
      <c r="BK212" s="209">
        <f t="shared" si="49"/>
        <v>0</v>
      </c>
      <c r="BL212" s="14" t="s">
        <v>192</v>
      </c>
      <c r="BM212" s="208" t="s">
        <v>394</v>
      </c>
    </row>
    <row r="213" spans="1:65" s="2" customFormat="1" ht="16.5" customHeight="1">
      <c r="A213" s="31"/>
      <c r="B213" s="32"/>
      <c r="C213" s="196" t="s">
        <v>395</v>
      </c>
      <c r="D213" s="196" t="s">
        <v>129</v>
      </c>
      <c r="E213" s="197" t="s">
        <v>396</v>
      </c>
      <c r="F213" s="198" t="s">
        <v>397</v>
      </c>
      <c r="G213" s="199" t="s">
        <v>143</v>
      </c>
      <c r="H213" s="200">
        <v>9</v>
      </c>
      <c r="I213" s="201"/>
      <c r="J213" s="202">
        <f t="shared" si="40"/>
        <v>0</v>
      </c>
      <c r="K213" s="203"/>
      <c r="L213" s="36"/>
      <c r="M213" s="204" t="s">
        <v>1</v>
      </c>
      <c r="N213" s="205" t="s">
        <v>39</v>
      </c>
      <c r="O213" s="68"/>
      <c r="P213" s="206">
        <f t="shared" si="41"/>
        <v>0</v>
      </c>
      <c r="Q213" s="206">
        <v>0.00015</v>
      </c>
      <c r="R213" s="206">
        <f t="shared" si="42"/>
        <v>0.0013499999999999999</v>
      </c>
      <c r="S213" s="206">
        <v>0</v>
      </c>
      <c r="T213" s="207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8" t="s">
        <v>192</v>
      </c>
      <c r="AT213" s="208" t="s">
        <v>129</v>
      </c>
      <c r="AU213" s="208" t="s">
        <v>81</v>
      </c>
      <c r="AY213" s="14" t="s">
        <v>126</v>
      </c>
      <c r="BE213" s="209">
        <f t="shared" si="44"/>
        <v>0</v>
      </c>
      <c r="BF213" s="209">
        <f t="shared" si="45"/>
        <v>0</v>
      </c>
      <c r="BG213" s="209">
        <f t="shared" si="46"/>
        <v>0</v>
      </c>
      <c r="BH213" s="209">
        <f t="shared" si="47"/>
        <v>0</v>
      </c>
      <c r="BI213" s="209">
        <f t="shared" si="48"/>
        <v>0</v>
      </c>
      <c r="BJ213" s="14" t="s">
        <v>79</v>
      </c>
      <c r="BK213" s="209">
        <f t="shared" si="49"/>
        <v>0</v>
      </c>
      <c r="BL213" s="14" t="s">
        <v>192</v>
      </c>
      <c r="BM213" s="208" t="s">
        <v>398</v>
      </c>
    </row>
    <row r="214" spans="1:65" s="2" customFormat="1" ht="16.5" customHeight="1">
      <c r="A214" s="31"/>
      <c r="B214" s="32"/>
      <c r="C214" s="196" t="s">
        <v>399</v>
      </c>
      <c r="D214" s="196" t="s">
        <v>129</v>
      </c>
      <c r="E214" s="197" t="s">
        <v>400</v>
      </c>
      <c r="F214" s="198" t="s">
        <v>401</v>
      </c>
      <c r="G214" s="199" t="s">
        <v>143</v>
      </c>
      <c r="H214" s="200">
        <v>24</v>
      </c>
      <c r="I214" s="201"/>
      <c r="J214" s="202">
        <f t="shared" si="40"/>
        <v>0</v>
      </c>
      <c r="K214" s="203"/>
      <c r="L214" s="36"/>
      <c r="M214" s="204" t="s">
        <v>1</v>
      </c>
      <c r="N214" s="205" t="s">
        <v>39</v>
      </c>
      <c r="O214" s="68"/>
      <c r="P214" s="206">
        <f t="shared" si="41"/>
        <v>0</v>
      </c>
      <c r="Q214" s="206">
        <v>0.00015</v>
      </c>
      <c r="R214" s="206">
        <f t="shared" si="42"/>
        <v>0.0036</v>
      </c>
      <c r="S214" s="206">
        <v>0</v>
      </c>
      <c r="T214" s="207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8" t="s">
        <v>192</v>
      </c>
      <c r="AT214" s="208" t="s">
        <v>129</v>
      </c>
      <c r="AU214" s="208" t="s">
        <v>81</v>
      </c>
      <c r="AY214" s="14" t="s">
        <v>126</v>
      </c>
      <c r="BE214" s="209">
        <f t="shared" si="44"/>
        <v>0</v>
      </c>
      <c r="BF214" s="209">
        <f t="shared" si="45"/>
        <v>0</v>
      </c>
      <c r="BG214" s="209">
        <f t="shared" si="46"/>
        <v>0</v>
      </c>
      <c r="BH214" s="209">
        <f t="shared" si="47"/>
        <v>0</v>
      </c>
      <c r="BI214" s="209">
        <f t="shared" si="48"/>
        <v>0</v>
      </c>
      <c r="BJ214" s="14" t="s">
        <v>79</v>
      </c>
      <c r="BK214" s="209">
        <f t="shared" si="49"/>
        <v>0</v>
      </c>
      <c r="BL214" s="14" t="s">
        <v>192</v>
      </c>
      <c r="BM214" s="208" t="s">
        <v>402</v>
      </c>
    </row>
    <row r="215" spans="1:65" s="2" customFormat="1" ht="16.5" customHeight="1">
      <c r="A215" s="31"/>
      <c r="B215" s="32"/>
      <c r="C215" s="196" t="s">
        <v>403</v>
      </c>
      <c r="D215" s="196" t="s">
        <v>129</v>
      </c>
      <c r="E215" s="197" t="s">
        <v>404</v>
      </c>
      <c r="F215" s="198" t="s">
        <v>405</v>
      </c>
      <c r="G215" s="199" t="s">
        <v>143</v>
      </c>
      <c r="H215" s="200">
        <v>24</v>
      </c>
      <c r="I215" s="201"/>
      <c r="J215" s="202">
        <f t="shared" si="40"/>
        <v>0</v>
      </c>
      <c r="K215" s="203"/>
      <c r="L215" s="36"/>
      <c r="M215" s="204" t="s">
        <v>1</v>
      </c>
      <c r="N215" s="205" t="s">
        <v>39</v>
      </c>
      <c r="O215" s="68"/>
      <c r="P215" s="206">
        <f t="shared" si="41"/>
        <v>0</v>
      </c>
      <c r="Q215" s="206">
        <v>0.00015</v>
      </c>
      <c r="R215" s="206">
        <f t="shared" si="42"/>
        <v>0.0036</v>
      </c>
      <c r="S215" s="206">
        <v>0</v>
      </c>
      <c r="T215" s="207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8" t="s">
        <v>192</v>
      </c>
      <c r="AT215" s="208" t="s">
        <v>129</v>
      </c>
      <c r="AU215" s="208" t="s">
        <v>81</v>
      </c>
      <c r="AY215" s="14" t="s">
        <v>126</v>
      </c>
      <c r="BE215" s="209">
        <f t="shared" si="44"/>
        <v>0</v>
      </c>
      <c r="BF215" s="209">
        <f t="shared" si="45"/>
        <v>0</v>
      </c>
      <c r="BG215" s="209">
        <f t="shared" si="46"/>
        <v>0</v>
      </c>
      <c r="BH215" s="209">
        <f t="shared" si="47"/>
        <v>0</v>
      </c>
      <c r="BI215" s="209">
        <f t="shared" si="48"/>
        <v>0</v>
      </c>
      <c r="BJ215" s="14" t="s">
        <v>79</v>
      </c>
      <c r="BK215" s="209">
        <f t="shared" si="49"/>
        <v>0</v>
      </c>
      <c r="BL215" s="14" t="s">
        <v>192</v>
      </c>
      <c r="BM215" s="208" t="s">
        <v>406</v>
      </c>
    </row>
    <row r="216" spans="1:65" s="2" customFormat="1" ht="16.5" customHeight="1">
      <c r="A216" s="31"/>
      <c r="B216" s="32"/>
      <c r="C216" s="196" t="s">
        <v>407</v>
      </c>
      <c r="D216" s="196" t="s">
        <v>129</v>
      </c>
      <c r="E216" s="197" t="s">
        <v>408</v>
      </c>
      <c r="F216" s="198" t="s">
        <v>409</v>
      </c>
      <c r="G216" s="199" t="s">
        <v>143</v>
      </c>
      <c r="H216" s="200">
        <v>24</v>
      </c>
      <c r="I216" s="201"/>
      <c r="J216" s="202">
        <f t="shared" si="40"/>
        <v>0</v>
      </c>
      <c r="K216" s="203"/>
      <c r="L216" s="36"/>
      <c r="M216" s="204" t="s">
        <v>1</v>
      </c>
      <c r="N216" s="205" t="s">
        <v>39</v>
      </c>
      <c r="O216" s="68"/>
      <c r="P216" s="206">
        <f t="shared" si="41"/>
        <v>0</v>
      </c>
      <c r="Q216" s="206">
        <v>0.00015</v>
      </c>
      <c r="R216" s="206">
        <f t="shared" si="42"/>
        <v>0.0036</v>
      </c>
      <c r="S216" s="206">
        <v>0</v>
      </c>
      <c r="T216" s="207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8" t="s">
        <v>192</v>
      </c>
      <c r="AT216" s="208" t="s">
        <v>129</v>
      </c>
      <c r="AU216" s="208" t="s">
        <v>81</v>
      </c>
      <c r="AY216" s="14" t="s">
        <v>126</v>
      </c>
      <c r="BE216" s="209">
        <f t="shared" si="44"/>
        <v>0</v>
      </c>
      <c r="BF216" s="209">
        <f t="shared" si="45"/>
        <v>0</v>
      </c>
      <c r="BG216" s="209">
        <f t="shared" si="46"/>
        <v>0</v>
      </c>
      <c r="BH216" s="209">
        <f t="shared" si="47"/>
        <v>0</v>
      </c>
      <c r="BI216" s="209">
        <f t="shared" si="48"/>
        <v>0</v>
      </c>
      <c r="BJ216" s="14" t="s">
        <v>79</v>
      </c>
      <c r="BK216" s="209">
        <f t="shared" si="49"/>
        <v>0</v>
      </c>
      <c r="BL216" s="14" t="s">
        <v>192</v>
      </c>
      <c r="BM216" s="208" t="s">
        <v>410</v>
      </c>
    </row>
    <row r="217" spans="1:65" s="2" customFormat="1" ht="16.5" customHeight="1">
      <c r="A217" s="31"/>
      <c r="B217" s="32"/>
      <c r="C217" s="196" t="s">
        <v>411</v>
      </c>
      <c r="D217" s="196" t="s">
        <v>129</v>
      </c>
      <c r="E217" s="197" t="s">
        <v>412</v>
      </c>
      <c r="F217" s="198" t="s">
        <v>413</v>
      </c>
      <c r="G217" s="199" t="s">
        <v>170</v>
      </c>
      <c r="H217" s="200">
        <v>1</v>
      </c>
      <c r="I217" s="201"/>
      <c r="J217" s="202">
        <f t="shared" si="40"/>
        <v>0</v>
      </c>
      <c r="K217" s="203"/>
      <c r="L217" s="36"/>
      <c r="M217" s="204" t="s">
        <v>1</v>
      </c>
      <c r="N217" s="205" t="s">
        <v>39</v>
      </c>
      <c r="O217" s="68"/>
      <c r="P217" s="206">
        <f t="shared" si="41"/>
        <v>0</v>
      </c>
      <c r="Q217" s="206">
        <v>0.00015</v>
      </c>
      <c r="R217" s="206">
        <f t="shared" si="42"/>
        <v>0.00015</v>
      </c>
      <c r="S217" s="206">
        <v>0</v>
      </c>
      <c r="T217" s="207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08" t="s">
        <v>192</v>
      </c>
      <c r="AT217" s="208" t="s">
        <v>129</v>
      </c>
      <c r="AU217" s="208" t="s">
        <v>81</v>
      </c>
      <c r="AY217" s="14" t="s">
        <v>126</v>
      </c>
      <c r="BE217" s="209">
        <f t="shared" si="44"/>
        <v>0</v>
      </c>
      <c r="BF217" s="209">
        <f t="shared" si="45"/>
        <v>0</v>
      </c>
      <c r="BG217" s="209">
        <f t="shared" si="46"/>
        <v>0</v>
      </c>
      <c r="BH217" s="209">
        <f t="shared" si="47"/>
        <v>0</v>
      </c>
      <c r="BI217" s="209">
        <f t="shared" si="48"/>
        <v>0</v>
      </c>
      <c r="BJ217" s="14" t="s">
        <v>79</v>
      </c>
      <c r="BK217" s="209">
        <f t="shared" si="49"/>
        <v>0</v>
      </c>
      <c r="BL217" s="14" t="s">
        <v>192</v>
      </c>
      <c r="BM217" s="208" t="s">
        <v>414</v>
      </c>
    </row>
    <row r="218" spans="1:65" s="2" customFormat="1" ht="16.5" customHeight="1">
      <c r="A218" s="31"/>
      <c r="B218" s="32"/>
      <c r="C218" s="196" t="s">
        <v>415</v>
      </c>
      <c r="D218" s="196" t="s">
        <v>129</v>
      </c>
      <c r="E218" s="197" t="s">
        <v>416</v>
      </c>
      <c r="F218" s="198" t="s">
        <v>174</v>
      </c>
      <c r="G218" s="199" t="s">
        <v>170</v>
      </c>
      <c r="H218" s="200">
        <v>1</v>
      </c>
      <c r="I218" s="201"/>
      <c r="J218" s="202">
        <f t="shared" si="40"/>
        <v>0</v>
      </c>
      <c r="K218" s="203"/>
      <c r="L218" s="36"/>
      <c r="M218" s="204" t="s">
        <v>1</v>
      </c>
      <c r="N218" s="205" t="s">
        <v>39</v>
      </c>
      <c r="O218" s="68"/>
      <c r="P218" s="206">
        <f t="shared" si="41"/>
        <v>0</v>
      </c>
      <c r="Q218" s="206">
        <v>0.00015</v>
      </c>
      <c r="R218" s="206">
        <f t="shared" si="42"/>
        <v>0.00015</v>
      </c>
      <c r="S218" s="206">
        <v>0</v>
      </c>
      <c r="T218" s="207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8" t="s">
        <v>192</v>
      </c>
      <c r="AT218" s="208" t="s">
        <v>129</v>
      </c>
      <c r="AU218" s="208" t="s">
        <v>81</v>
      </c>
      <c r="AY218" s="14" t="s">
        <v>126</v>
      </c>
      <c r="BE218" s="209">
        <f t="shared" si="44"/>
        <v>0</v>
      </c>
      <c r="BF218" s="209">
        <f t="shared" si="45"/>
        <v>0</v>
      </c>
      <c r="BG218" s="209">
        <f t="shared" si="46"/>
        <v>0</v>
      </c>
      <c r="BH218" s="209">
        <f t="shared" si="47"/>
        <v>0</v>
      </c>
      <c r="BI218" s="209">
        <f t="shared" si="48"/>
        <v>0</v>
      </c>
      <c r="BJ218" s="14" t="s">
        <v>79</v>
      </c>
      <c r="BK218" s="209">
        <f t="shared" si="49"/>
        <v>0</v>
      </c>
      <c r="BL218" s="14" t="s">
        <v>192</v>
      </c>
      <c r="BM218" s="208" t="s">
        <v>417</v>
      </c>
    </row>
    <row r="219" spans="1:65" s="2" customFormat="1" ht="16.5" customHeight="1">
      <c r="A219" s="31"/>
      <c r="B219" s="32"/>
      <c r="C219" s="196" t="s">
        <v>418</v>
      </c>
      <c r="D219" s="196" t="s">
        <v>129</v>
      </c>
      <c r="E219" s="197" t="s">
        <v>419</v>
      </c>
      <c r="F219" s="198" t="s">
        <v>420</v>
      </c>
      <c r="G219" s="199" t="s">
        <v>139</v>
      </c>
      <c r="H219" s="200">
        <v>1</v>
      </c>
      <c r="I219" s="201"/>
      <c r="J219" s="202">
        <f t="shared" si="40"/>
        <v>0</v>
      </c>
      <c r="K219" s="203"/>
      <c r="L219" s="36"/>
      <c r="M219" s="204" t="s">
        <v>1</v>
      </c>
      <c r="N219" s="205" t="s">
        <v>39</v>
      </c>
      <c r="O219" s="68"/>
      <c r="P219" s="206">
        <f t="shared" si="41"/>
        <v>0</v>
      </c>
      <c r="Q219" s="206">
        <v>0.00015</v>
      </c>
      <c r="R219" s="206">
        <f t="shared" si="42"/>
        <v>0.00015</v>
      </c>
      <c r="S219" s="206">
        <v>0</v>
      </c>
      <c r="T219" s="207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8" t="s">
        <v>192</v>
      </c>
      <c r="AT219" s="208" t="s">
        <v>129</v>
      </c>
      <c r="AU219" s="208" t="s">
        <v>81</v>
      </c>
      <c r="AY219" s="14" t="s">
        <v>126</v>
      </c>
      <c r="BE219" s="209">
        <f t="shared" si="44"/>
        <v>0</v>
      </c>
      <c r="BF219" s="209">
        <f t="shared" si="45"/>
        <v>0</v>
      </c>
      <c r="BG219" s="209">
        <f t="shared" si="46"/>
        <v>0</v>
      </c>
      <c r="BH219" s="209">
        <f t="shared" si="47"/>
        <v>0</v>
      </c>
      <c r="BI219" s="209">
        <f t="shared" si="48"/>
        <v>0</v>
      </c>
      <c r="BJ219" s="14" t="s">
        <v>79</v>
      </c>
      <c r="BK219" s="209">
        <f t="shared" si="49"/>
        <v>0</v>
      </c>
      <c r="BL219" s="14" t="s">
        <v>192</v>
      </c>
      <c r="BM219" s="208" t="s">
        <v>421</v>
      </c>
    </row>
    <row r="220" spans="1:65" s="2" customFormat="1" ht="21.75" customHeight="1">
      <c r="A220" s="31"/>
      <c r="B220" s="32"/>
      <c r="C220" s="196" t="s">
        <v>422</v>
      </c>
      <c r="D220" s="196" t="s">
        <v>129</v>
      </c>
      <c r="E220" s="197" t="s">
        <v>423</v>
      </c>
      <c r="F220" s="198" t="s">
        <v>274</v>
      </c>
      <c r="G220" s="199" t="s">
        <v>170</v>
      </c>
      <c r="H220" s="200">
        <v>1</v>
      </c>
      <c r="I220" s="201"/>
      <c r="J220" s="202">
        <f t="shared" si="40"/>
        <v>0</v>
      </c>
      <c r="K220" s="203"/>
      <c r="L220" s="36"/>
      <c r="M220" s="204" t="s">
        <v>1</v>
      </c>
      <c r="N220" s="205" t="s">
        <v>39</v>
      </c>
      <c r="O220" s="68"/>
      <c r="P220" s="206">
        <f t="shared" si="41"/>
        <v>0</v>
      </c>
      <c r="Q220" s="206">
        <v>0</v>
      </c>
      <c r="R220" s="206">
        <f t="shared" si="42"/>
        <v>0</v>
      </c>
      <c r="S220" s="206">
        <v>0</v>
      </c>
      <c r="T220" s="207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8" t="s">
        <v>192</v>
      </c>
      <c r="AT220" s="208" t="s">
        <v>129</v>
      </c>
      <c r="AU220" s="208" t="s">
        <v>81</v>
      </c>
      <c r="AY220" s="14" t="s">
        <v>126</v>
      </c>
      <c r="BE220" s="209">
        <f t="shared" si="44"/>
        <v>0</v>
      </c>
      <c r="BF220" s="209">
        <f t="shared" si="45"/>
        <v>0</v>
      </c>
      <c r="BG220" s="209">
        <f t="shared" si="46"/>
        <v>0</v>
      </c>
      <c r="BH220" s="209">
        <f t="shared" si="47"/>
        <v>0</v>
      </c>
      <c r="BI220" s="209">
        <f t="shared" si="48"/>
        <v>0</v>
      </c>
      <c r="BJ220" s="14" t="s">
        <v>79</v>
      </c>
      <c r="BK220" s="209">
        <f t="shared" si="49"/>
        <v>0</v>
      </c>
      <c r="BL220" s="14" t="s">
        <v>192</v>
      </c>
      <c r="BM220" s="208" t="s">
        <v>424</v>
      </c>
    </row>
    <row r="221" spans="2:63" s="12" customFormat="1" ht="22.9" customHeight="1">
      <c r="B221" s="180"/>
      <c r="C221" s="181"/>
      <c r="D221" s="182" t="s">
        <v>73</v>
      </c>
      <c r="E221" s="194" t="s">
        <v>425</v>
      </c>
      <c r="F221" s="194" t="s">
        <v>426</v>
      </c>
      <c r="G221" s="181"/>
      <c r="H221" s="181"/>
      <c r="I221" s="184"/>
      <c r="J221" s="195">
        <f>BK221</f>
        <v>0</v>
      </c>
      <c r="K221" s="181"/>
      <c r="L221" s="186"/>
      <c r="M221" s="187"/>
      <c r="N221" s="188"/>
      <c r="O221" s="188"/>
      <c r="P221" s="189">
        <f>SUM(P222:P233)</f>
        <v>0</v>
      </c>
      <c r="Q221" s="188"/>
      <c r="R221" s="189">
        <f>SUM(R222:R233)</f>
        <v>0.26706799999999997</v>
      </c>
      <c r="S221" s="188"/>
      <c r="T221" s="190">
        <f>SUM(T222:T233)</f>
        <v>0</v>
      </c>
      <c r="AR221" s="191" t="s">
        <v>81</v>
      </c>
      <c r="AT221" s="192" t="s">
        <v>73</v>
      </c>
      <c r="AU221" s="192" t="s">
        <v>79</v>
      </c>
      <c r="AY221" s="191" t="s">
        <v>126</v>
      </c>
      <c r="BK221" s="193">
        <f>SUM(BK222:BK233)</f>
        <v>0</v>
      </c>
    </row>
    <row r="222" spans="1:65" s="2" customFormat="1" ht="16.5" customHeight="1">
      <c r="A222" s="31"/>
      <c r="B222" s="32"/>
      <c r="C222" s="196" t="s">
        <v>427</v>
      </c>
      <c r="D222" s="196" t="s">
        <v>129</v>
      </c>
      <c r="E222" s="197" t="s">
        <v>428</v>
      </c>
      <c r="F222" s="198" t="s">
        <v>429</v>
      </c>
      <c r="G222" s="199" t="s">
        <v>139</v>
      </c>
      <c r="H222" s="200">
        <v>2</v>
      </c>
      <c r="I222" s="201"/>
      <c r="J222" s="202">
        <f aca="true" t="shared" si="50" ref="J222:J233">ROUND(I222*H222,2)</f>
        <v>0</v>
      </c>
      <c r="K222" s="203"/>
      <c r="L222" s="36"/>
      <c r="M222" s="204" t="s">
        <v>1</v>
      </c>
      <c r="N222" s="205" t="s">
        <v>39</v>
      </c>
      <c r="O222" s="68"/>
      <c r="P222" s="206">
        <f aca="true" t="shared" si="51" ref="P222:P233">O222*H222</f>
        <v>0</v>
      </c>
      <c r="Q222" s="206">
        <v>0.00746</v>
      </c>
      <c r="R222" s="206">
        <f aca="true" t="shared" si="52" ref="R222:R233">Q222*H222</f>
        <v>0.01492</v>
      </c>
      <c r="S222" s="206">
        <v>0</v>
      </c>
      <c r="T222" s="207">
        <f aca="true" t="shared" si="53" ref="T222:T233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8" t="s">
        <v>192</v>
      </c>
      <c r="AT222" s="208" t="s">
        <v>129</v>
      </c>
      <c r="AU222" s="208" t="s">
        <v>81</v>
      </c>
      <c r="AY222" s="14" t="s">
        <v>126</v>
      </c>
      <c r="BE222" s="209">
        <f aca="true" t="shared" si="54" ref="BE222:BE233">IF(N222="základní",J222,0)</f>
        <v>0</v>
      </c>
      <c r="BF222" s="209">
        <f aca="true" t="shared" si="55" ref="BF222:BF233">IF(N222="snížená",J222,0)</f>
        <v>0</v>
      </c>
      <c r="BG222" s="209">
        <f aca="true" t="shared" si="56" ref="BG222:BG233">IF(N222="zákl. přenesená",J222,0)</f>
        <v>0</v>
      </c>
      <c r="BH222" s="209">
        <f aca="true" t="shared" si="57" ref="BH222:BH233">IF(N222="sníž. přenesená",J222,0)</f>
        <v>0</v>
      </c>
      <c r="BI222" s="209">
        <f aca="true" t="shared" si="58" ref="BI222:BI233">IF(N222="nulová",J222,0)</f>
        <v>0</v>
      </c>
      <c r="BJ222" s="14" t="s">
        <v>79</v>
      </c>
      <c r="BK222" s="209">
        <f aca="true" t="shared" si="59" ref="BK222:BK233">ROUND(I222*H222,2)</f>
        <v>0</v>
      </c>
      <c r="BL222" s="14" t="s">
        <v>192</v>
      </c>
      <c r="BM222" s="208" t="s">
        <v>430</v>
      </c>
    </row>
    <row r="223" spans="1:65" s="2" customFormat="1" ht="16.5" customHeight="1">
      <c r="A223" s="31"/>
      <c r="B223" s="32"/>
      <c r="C223" s="196" t="s">
        <v>431</v>
      </c>
      <c r="D223" s="196" t="s">
        <v>129</v>
      </c>
      <c r="E223" s="197" t="s">
        <v>432</v>
      </c>
      <c r="F223" s="198" t="s">
        <v>433</v>
      </c>
      <c r="G223" s="199" t="s">
        <v>143</v>
      </c>
      <c r="H223" s="200">
        <v>1.6</v>
      </c>
      <c r="I223" s="201"/>
      <c r="J223" s="202">
        <f t="shared" si="50"/>
        <v>0</v>
      </c>
      <c r="K223" s="203"/>
      <c r="L223" s="36"/>
      <c r="M223" s="204" t="s">
        <v>1</v>
      </c>
      <c r="N223" s="205" t="s">
        <v>39</v>
      </c>
      <c r="O223" s="68"/>
      <c r="P223" s="206">
        <f t="shared" si="51"/>
        <v>0</v>
      </c>
      <c r="Q223" s="206">
        <v>0.00746</v>
      </c>
      <c r="R223" s="206">
        <f t="shared" si="52"/>
        <v>0.011936</v>
      </c>
      <c r="S223" s="206">
        <v>0</v>
      </c>
      <c r="T223" s="207">
        <f t="shared" si="5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8" t="s">
        <v>192</v>
      </c>
      <c r="AT223" s="208" t="s">
        <v>129</v>
      </c>
      <c r="AU223" s="208" t="s">
        <v>81</v>
      </c>
      <c r="AY223" s="14" t="s">
        <v>126</v>
      </c>
      <c r="BE223" s="209">
        <f t="shared" si="54"/>
        <v>0</v>
      </c>
      <c r="BF223" s="209">
        <f t="shared" si="55"/>
        <v>0</v>
      </c>
      <c r="BG223" s="209">
        <f t="shared" si="56"/>
        <v>0</v>
      </c>
      <c r="BH223" s="209">
        <f t="shared" si="57"/>
        <v>0</v>
      </c>
      <c r="BI223" s="209">
        <f t="shared" si="58"/>
        <v>0</v>
      </c>
      <c r="BJ223" s="14" t="s">
        <v>79</v>
      </c>
      <c r="BK223" s="209">
        <f t="shared" si="59"/>
        <v>0</v>
      </c>
      <c r="BL223" s="14" t="s">
        <v>192</v>
      </c>
      <c r="BM223" s="208" t="s">
        <v>434</v>
      </c>
    </row>
    <row r="224" spans="1:65" s="2" customFormat="1" ht="16.5" customHeight="1">
      <c r="A224" s="31"/>
      <c r="B224" s="32"/>
      <c r="C224" s="196" t="s">
        <v>435</v>
      </c>
      <c r="D224" s="196" t="s">
        <v>129</v>
      </c>
      <c r="E224" s="197" t="s">
        <v>436</v>
      </c>
      <c r="F224" s="198" t="s">
        <v>437</v>
      </c>
      <c r="G224" s="199" t="s">
        <v>143</v>
      </c>
      <c r="H224" s="200">
        <v>1</v>
      </c>
      <c r="I224" s="201"/>
      <c r="J224" s="202">
        <f t="shared" si="50"/>
        <v>0</v>
      </c>
      <c r="K224" s="203"/>
      <c r="L224" s="36"/>
      <c r="M224" s="204" t="s">
        <v>1</v>
      </c>
      <c r="N224" s="205" t="s">
        <v>39</v>
      </c>
      <c r="O224" s="68"/>
      <c r="P224" s="206">
        <f t="shared" si="51"/>
        <v>0</v>
      </c>
      <c r="Q224" s="206">
        <v>0.00746</v>
      </c>
      <c r="R224" s="206">
        <f t="shared" si="52"/>
        <v>0.00746</v>
      </c>
      <c r="S224" s="206">
        <v>0</v>
      </c>
      <c r="T224" s="207">
        <f t="shared" si="5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8" t="s">
        <v>192</v>
      </c>
      <c r="AT224" s="208" t="s">
        <v>129</v>
      </c>
      <c r="AU224" s="208" t="s">
        <v>81</v>
      </c>
      <c r="AY224" s="14" t="s">
        <v>126</v>
      </c>
      <c r="BE224" s="209">
        <f t="shared" si="54"/>
        <v>0</v>
      </c>
      <c r="BF224" s="209">
        <f t="shared" si="55"/>
        <v>0</v>
      </c>
      <c r="BG224" s="209">
        <f t="shared" si="56"/>
        <v>0</v>
      </c>
      <c r="BH224" s="209">
        <f t="shared" si="57"/>
        <v>0</v>
      </c>
      <c r="BI224" s="209">
        <f t="shared" si="58"/>
        <v>0</v>
      </c>
      <c r="BJ224" s="14" t="s">
        <v>79</v>
      </c>
      <c r="BK224" s="209">
        <f t="shared" si="59"/>
        <v>0</v>
      </c>
      <c r="BL224" s="14" t="s">
        <v>192</v>
      </c>
      <c r="BM224" s="208" t="s">
        <v>438</v>
      </c>
    </row>
    <row r="225" spans="1:65" s="2" customFormat="1" ht="16.5" customHeight="1">
      <c r="A225" s="31"/>
      <c r="B225" s="32"/>
      <c r="C225" s="196" t="s">
        <v>439</v>
      </c>
      <c r="D225" s="196" t="s">
        <v>129</v>
      </c>
      <c r="E225" s="197" t="s">
        <v>440</v>
      </c>
      <c r="F225" s="198" t="s">
        <v>441</v>
      </c>
      <c r="G225" s="199" t="s">
        <v>143</v>
      </c>
      <c r="H225" s="200">
        <v>1</v>
      </c>
      <c r="I225" s="201"/>
      <c r="J225" s="202">
        <f t="shared" si="50"/>
        <v>0</v>
      </c>
      <c r="K225" s="203"/>
      <c r="L225" s="36"/>
      <c r="M225" s="204" t="s">
        <v>1</v>
      </c>
      <c r="N225" s="205" t="s">
        <v>39</v>
      </c>
      <c r="O225" s="68"/>
      <c r="P225" s="206">
        <f t="shared" si="51"/>
        <v>0</v>
      </c>
      <c r="Q225" s="206">
        <v>0.00746</v>
      </c>
      <c r="R225" s="206">
        <f t="shared" si="52"/>
        <v>0.00746</v>
      </c>
      <c r="S225" s="206">
        <v>0</v>
      </c>
      <c r="T225" s="207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8" t="s">
        <v>192</v>
      </c>
      <c r="AT225" s="208" t="s">
        <v>129</v>
      </c>
      <c r="AU225" s="208" t="s">
        <v>81</v>
      </c>
      <c r="AY225" s="14" t="s">
        <v>126</v>
      </c>
      <c r="BE225" s="209">
        <f t="shared" si="54"/>
        <v>0</v>
      </c>
      <c r="BF225" s="209">
        <f t="shared" si="55"/>
        <v>0</v>
      </c>
      <c r="BG225" s="209">
        <f t="shared" si="56"/>
        <v>0</v>
      </c>
      <c r="BH225" s="209">
        <f t="shared" si="57"/>
        <v>0</v>
      </c>
      <c r="BI225" s="209">
        <f t="shared" si="58"/>
        <v>0</v>
      </c>
      <c r="BJ225" s="14" t="s">
        <v>79</v>
      </c>
      <c r="BK225" s="209">
        <f t="shared" si="59"/>
        <v>0</v>
      </c>
      <c r="BL225" s="14" t="s">
        <v>192</v>
      </c>
      <c r="BM225" s="208" t="s">
        <v>442</v>
      </c>
    </row>
    <row r="226" spans="1:65" s="2" customFormat="1" ht="16.5" customHeight="1">
      <c r="A226" s="31"/>
      <c r="B226" s="32"/>
      <c r="C226" s="196" t="s">
        <v>443</v>
      </c>
      <c r="D226" s="196" t="s">
        <v>129</v>
      </c>
      <c r="E226" s="197" t="s">
        <v>444</v>
      </c>
      <c r="F226" s="198" t="s">
        <v>445</v>
      </c>
      <c r="G226" s="199" t="s">
        <v>143</v>
      </c>
      <c r="H226" s="200">
        <v>1.5</v>
      </c>
      <c r="I226" s="201"/>
      <c r="J226" s="202">
        <f t="shared" si="50"/>
        <v>0</v>
      </c>
      <c r="K226" s="203"/>
      <c r="L226" s="36"/>
      <c r="M226" s="204" t="s">
        <v>1</v>
      </c>
      <c r="N226" s="205" t="s">
        <v>39</v>
      </c>
      <c r="O226" s="68"/>
      <c r="P226" s="206">
        <f t="shared" si="51"/>
        <v>0</v>
      </c>
      <c r="Q226" s="206">
        <v>0.00746</v>
      </c>
      <c r="R226" s="206">
        <f t="shared" si="52"/>
        <v>0.011189999999999999</v>
      </c>
      <c r="S226" s="206">
        <v>0</v>
      </c>
      <c r="T226" s="207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8" t="s">
        <v>192</v>
      </c>
      <c r="AT226" s="208" t="s">
        <v>129</v>
      </c>
      <c r="AU226" s="208" t="s">
        <v>81</v>
      </c>
      <c r="AY226" s="14" t="s">
        <v>126</v>
      </c>
      <c r="BE226" s="209">
        <f t="shared" si="54"/>
        <v>0</v>
      </c>
      <c r="BF226" s="209">
        <f t="shared" si="55"/>
        <v>0</v>
      </c>
      <c r="BG226" s="209">
        <f t="shared" si="56"/>
        <v>0</v>
      </c>
      <c r="BH226" s="209">
        <f t="shared" si="57"/>
        <v>0</v>
      </c>
      <c r="BI226" s="209">
        <f t="shared" si="58"/>
        <v>0</v>
      </c>
      <c r="BJ226" s="14" t="s">
        <v>79</v>
      </c>
      <c r="BK226" s="209">
        <f t="shared" si="59"/>
        <v>0</v>
      </c>
      <c r="BL226" s="14" t="s">
        <v>192</v>
      </c>
      <c r="BM226" s="208" t="s">
        <v>446</v>
      </c>
    </row>
    <row r="227" spans="1:65" s="2" customFormat="1" ht="16.5" customHeight="1">
      <c r="A227" s="31"/>
      <c r="B227" s="32"/>
      <c r="C227" s="196" t="s">
        <v>447</v>
      </c>
      <c r="D227" s="196" t="s">
        <v>129</v>
      </c>
      <c r="E227" s="197" t="s">
        <v>448</v>
      </c>
      <c r="F227" s="198" t="s">
        <v>449</v>
      </c>
      <c r="G227" s="199" t="s">
        <v>143</v>
      </c>
      <c r="H227" s="200">
        <v>5.5</v>
      </c>
      <c r="I227" s="201"/>
      <c r="J227" s="202">
        <f t="shared" si="50"/>
        <v>0</v>
      </c>
      <c r="K227" s="203"/>
      <c r="L227" s="36"/>
      <c r="M227" s="204" t="s">
        <v>1</v>
      </c>
      <c r="N227" s="205" t="s">
        <v>39</v>
      </c>
      <c r="O227" s="68"/>
      <c r="P227" s="206">
        <f t="shared" si="51"/>
        <v>0</v>
      </c>
      <c r="Q227" s="206">
        <v>0.00746</v>
      </c>
      <c r="R227" s="206">
        <f t="shared" si="52"/>
        <v>0.04103</v>
      </c>
      <c r="S227" s="206">
        <v>0</v>
      </c>
      <c r="T227" s="207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8" t="s">
        <v>192</v>
      </c>
      <c r="AT227" s="208" t="s">
        <v>129</v>
      </c>
      <c r="AU227" s="208" t="s">
        <v>81</v>
      </c>
      <c r="AY227" s="14" t="s">
        <v>126</v>
      </c>
      <c r="BE227" s="209">
        <f t="shared" si="54"/>
        <v>0</v>
      </c>
      <c r="BF227" s="209">
        <f t="shared" si="55"/>
        <v>0</v>
      </c>
      <c r="BG227" s="209">
        <f t="shared" si="56"/>
        <v>0</v>
      </c>
      <c r="BH227" s="209">
        <f t="shared" si="57"/>
        <v>0</v>
      </c>
      <c r="BI227" s="209">
        <f t="shared" si="58"/>
        <v>0</v>
      </c>
      <c r="BJ227" s="14" t="s">
        <v>79</v>
      </c>
      <c r="BK227" s="209">
        <f t="shared" si="59"/>
        <v>0</v>
      </c>
      <c r="BL227" s="14" t="s">
        <v>192</v>
      </c>
      <c r="BM227" s="208" t="s">
        <v>450</v>
      </c>
    </row>
    <row r="228" spans="1:65" s="2" customFormat="1" ht="16.5" customHeight="1">
      <c r="A228" s="31"/>
      <c r="B228" s="32"/>
      <c r="C228" s="196" t="s">
        <v>451</v>
      </c>
      <c r="D228" s="196" t="s">
        <v>129</v>
      </c>
      <c r="E228" s="197" t="s">
        <v>452</v>
      </c>
      <c r="F228" s="198" t="s">
        <v>453</v>
      </c>
      <c r="G228" s="199" t="s">
        <v>316</v>
      </c>
      <c r="H228" s="200">
        <v>5.5</v>
      </c>
      <c r="I228" s="201"/>
      <c r="J228" s="202">
        <f t="shared" si="50"/>
        <v>0</v>
      </c>
      <c r="K228" s="203"/>
      <c r="L228" s="36"/>
      <c r="M228" s="204" t="s">
        <v>1</v>
      </c>
      <c r="N228" s="205" t="s">
        <v>39</v>
      </c>
      <c r="O228" s="68"/>
      <c r="P228" s="206">
        <f t="shared" si="51"/>
        <v>0</v>
      </c>
      <c r="Q228" s="206">
        <v>0.00746</v>
      </c>
      <c r="R228" s="206">
        <f t="shared" si="52"/>
        <v>0.04103</v>
      </c>
      <c r="S228" s="206">
        <v>0</v>
      </c>
      <c r="T228" s="207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8" t="s">
        <v>192</v>
      </c>
      <c r="AT228" s="208" t="s">
        <v>129</v>
      </c>
      <c r="AU228" s="208" t="s">
        <v>81</v>
      </c>
      <c r="AY228" s="14" t="s">
        <v>126</v>
      </c>
      <c r="BE228" s="209">
        <f t="shared" si="54"/>
        <v>0</v>
      </c>
      <c r="BF228" s="209">
        <f t="shared" si="55"/>
        <v>0</v>
      </c>
      <c r="BG228" s="209">
        <f t="shared" si="56"/>
        <v>0</v>
      </c>
      <c r="BH228" s="209">
        <f t="shared" si="57"/>
        <v>0</v>
      </c>
      <c r="BI228" s="209">
        <f t="shared" si="58"/>
        <v>0</v>
      </c>
      <c r="BJ228" s="14" t="s">
        <v>79</v>
      </c>
      <c r="BK228" s="209">
        <f t="shared" si="59"/>
        <v>0</v>
      </c>
      <c r="BL228" s="14" t="s">
        <v>192</v>
      </c>
      <c r="BM228" s="208" t="s">
        <v>454</v>
      </c>
    </row>
    <row r="229" spans="1:65" s="2" customFormat="1" ht="16.5" customHeight="1">
      <c r="A229" s="31"/>
      <c r="B229" s="32"/>
      <c r="C229" s="196" t="s">
        <v>455</v>
      </c>
      <c r="D229" s="196" t="s">
        <v>129</v>
      </c>
      <c r="E229" s="197" t="s">
        <v>456</v>
      </c>
      <c r="F229" s="198" t="s">
        <v>457</v>
      </c>
      <c r="G229" s="199" t="s">
        <v>139</v>
      </c>
      <c r="H229" s="200">
        <v>2</v>
      </c>
      <c r="I229" s="201"/>
      <c r="J229" s="202">
        <f t="shared" si="50"/>
        <v>0</v>
      </c>
      <c r="K229" s="203"/>
      <c r="L229" s="36"/>
      <c r="M229" s="204" t="s">
        <v>1</v>
      </c>
      <c r="N229" s="205" t="s">
        <v>39</v>
      </c>
      <c r="O229" s="68"/>
      <c r="P229" s="206">
        <f t="shared" si="51"/>
        <v>0</v>
      </c>
      <c r="Q229" s="206">
        <v>0.00746</v>
      </c>
      <c r="R229" s="206">
        <f t="shared" si="52"/>
        <v>0.01492</v>
      </c>
      <c r="S229" s="206">
        <v>0</v>
      </c>
      <c r="T229" s="207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8" t="s">
        <v>192</v>
      </c>
      <c r="AT229" s="208" t="s">
        <v>129</v>
      </c>
      <c r="AU229" s="208" t="s">
        <v>81</v>
      </c>
      <c r="AY229" s="14" t="s">
        <v>126</v>
      </c>
      <c r="BE229" s="209">
        <f t="shared" si="54"/>
        <v>0</v>
      </c>
      <c r="BF229" s="209">
        <f t="shared" si="55"/>
        <v>0</v>
      </c>
      <c r="BG229" s="209">
        <f t="shared" si="56"/>
        <v>0</v>
      </c>
      <c r="BH229" s="209">
        <f t="shared" si="57"/>
        <v>0</v>
      </c>
      <c r="BI229" s="209">
        <f t="shared" si="58"/>
        <v>0</v>
      </c>
      <c r="BJ229" s="14" t="s">
        <v>79</v>
      </c>
      <c r="BK229" s="209">
        <f t="shared" si="59"/>
        <v>0</v>
      </c>
      <c r="BL229" s="14" t="s">
        <v>192</v>
      </c>
      <c r="BM229" s="208" t="s">
        <v>458</v>
      </c>
    </row>
    <row r="230" spans="1:65" s="2" customFormat="1" ht="16.5" customHeight="1">
      <c r="A230" s="31"/>
      <c r="B230" s="32"/>
      <c r="C230" s="196" t="s">
        <v>459</v>
      </c>
      <c r="D230" s="196" t="s">
        <v>129</v>
      </c>
      <c r="E230" s="197" t="s">
        <v>460</v>
      </c>
      <c r="F230" s="198" t="s">
        <v>461</v>
      </c>
      <c r="G230" s="199" t="s">
        <v>139</v>
      </c>
      <c r="H230" s="200">
        <v>1</v>
      </c>
      <c r="I230" s="201"/>
      <c r="J230" s="202">
        <f t="shared" si="50"/>
        <v>0</v>
      </c>
      <c r="K230" s="203"/>
      <c r="L230" s="36"/>
      <c r="M230" s="204" t="s">
        <v>1</v>
      </c>
      <c r="N230" s="205" t="s">
        <v>39</v>
      </c>
      <c r="O230" s="68"/>
      <c r="P230" s="206">
        <f t="shared" si="51"/>
        <v>0</v>
      </c>
      <c r="Q230" s="206">
        <v>0.00746</v>
      </c>
      <c r="R230" s="206">
        <f t="shared" si="52"/>
        <v>0.00746</v>
      </c>
      <c r="S230" s="206">
        <v>0</v>
      </c>
      <c r="T230" s="207">
        <f t="shared" si="5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08" t="s">
        <v>192</v>
      </c>
      <c r="AT230" s="208" t="s">
        <v>129</v>
      </c>
      <c r="AU230" s="208" t="s">
        <v>81</v>
      </c>
      <c r="AY230" s="14" t="s">
        <v>126</v>
      </c>
      <c r="BE230" s="209">
        <f t="shared" si="54"/>
        <v>0</v>
      </c>
      <c r="BF230" s="209">
        <f t="shared" si="55"/>
        <v>0</v>
      </c>
      <c r="BG230" s="209">
        <f t="shared" si="56"/>
        <v>0</v>
      </c>
      <c r="BH230" s="209">
        <f t="shared" si="57"/>
        <v>0</v>
      </c>
      <c r="BI230" s="209">
        <f t="shared" si="58"/>
        <v>0</v>
      </c>
      <c r="BJ230" s="14" t="s">
        <v>79</v>
      </c>
      <c r="BK230" s="209">
        <f t="shared" si="59"/>
        <v>0</v>
      </c>
      <c r="BL230" s="14" t="s">
        <v>192</v>
      </c>
      <c r="BM230" s="208" t="s">
        <v>462</v>
      </c>
    </row>
    <row r="231" spans="1:65" s="2" customFormat="1" ht="16.5" customHeight="1">
      <c r="A231" s="31"/>
      <c r="B231" s="32"/>
      <c r="C231" s="196" t="s">
        <v>463</v>
      </c>
      <c r="D231" s="196" t="s">
        <v>129</v>
      </c>
      <c r="E231" s="197" t="s">
        <v>464</v>
      </c>
      <c r="F231" s="198" t="s">
        <v>465</v>
      </c>
      <c r="G231" s="199" t="s">
        <v>143</v>
      </c>
      <c r="H231" s="200">
        <v>7.2</v>
      </c>
      <c r="I231" s="201"/>
      <c r="J231" s="202">
        <f t="shared" si="50"/>
        <v>0</v>
      </c>
      <c r="K231" s="203"/>
      <c r="L231" s="36"/>
      <c r="M231" s="204" t="s">
        <v>1</v>
      </c>
      <c r="N231" s="205" t="s">
        <v>39</v>
      </c>
      <c r="O231" s="68"/>
      <c r="P231" s="206">
        <f t="shared" si="51"/>
        <v>0</v>
      </c>
      <c r="Q231" s="206">
        <v>0.00746</v>
      </c>
      <c r="R231" s="206">
        <f t="shared" si="52"/>
        <v>0.053711999999999996</v>
      </c>
      <c r="S231" s="206">
        <v>0</v>
      </c>
      <c r="T231" s="207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08" t="s">
        <v>192</v>
      </c>
      <c r="AT231" s="208" t="s">
        <v>129</v>
      </c>
      <c r="AU231" s="208" t="s">
        <v>81</v>
      </c>
      <c r="AY231" s="14" t="s">
        <v>126</v>
      </c>
      <c r="BE231" s="209">
        <f t="shared" si="54"/>
        <v>0</v>
      </c>
      <c r="BF231" s="209">
        <f t="shared" si="55"/>
        <v>0</v>
      </c>
      <c r="BG231" s="209">
        <f t="shared" si="56"/>
        <v>0</v>
      </c>
      <c r="BH231" s="209">
        <f t="shared" si="57"/>
        <v>0</v>
      </c>
      <c r="BI231" s="209">
        <f t="shared" si="58"/>
        <v>0</v>
      </c>
      <c r="BJ231" s="14" t="s">
        <v>79</v>
      </c>
      <c r="BK231" s="209">
        <f t="shared" si="59"/>
        <v>0</v>
      </c>
      <c r="BL231" s="14" t="s">
        <v>192</v>
      </c>
      <c r="BM231" s="208" t="s">
        <v>466</v>
      </c>
    </row>
    <row r="232" spans="1:65" s="2" customFormat="1" ht="16.5" customHeight="1">
      <c r="A232" s="31"/>
      <c r="B232" s="32"/>
      <c r="C232" s="196" t="s">
        <v>467</v>
      </c>
      <c r="D232" s="196" t="s">
        <v>129</v>
      </c>
      <c r="E232" s="197" t="s">
        <v>468</v>
      </c>
      <c r="F232" s="198" t="s">
        <v>469</v>
      </c>
      <c r="G232" s="199" t="s">
        <v>170</v>
      </c>
      <c r="H232" s="200">
        <v>4.5</v>
      </c>
      <c r="I232" s="201"/>
      <c r="J232" s="202">
        <f t="shared" si="50"/>
        <v>0</v>
      </c>
      <c r="K232" s="203"/>
      <c r="L232" s="36"/>
      <c r="M232" s="204" t="s">
        <v>1</v>
      </c>
      <c r="N232" s="205" t="s">
        <v>39</v>
      </c>
      <c r="O232" s="68"/>
      <c r="P232" s="206">
        <f t="shared" si="51"/>
        <v>0</v>
      </c>
      <c r="Q232" s="206">
        <v>0.00746</v>
      </c>
      <c r="R232" s="206">
        <f t="shared" si="52"/>
        <v>0.033569999999999996</v>
      </c>
      <c r="S232" s="206">
        <v>0</v>
      </c>
      <c r="T232" s="207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8" t="s">
        <v>192</v>
      </c>
      <c r="AT232" s="208" t="s">
        <v>129</v>
      </c>
      <c r="AU232" s="208" t="s">
        <v>81</v>
      </c>
      <c r="AY232" s="14" t="s">
        <v>126</v>
      </c>
      <c r="BE232" s="209">
        <f t="shared" si="54"/>
        <v>0</v>
      </c>
      <c r="BF232" s="209">
        <f t="shared" si="55"/>
        <v>0</v>
      </c>
      <c r="BG232" s="209">
        <f t="shared" si="56"/>
        <v>0</v>
      </c>
      <c r="BH232" s="209">
        <f t="shared" si="57"/>
        <v>0</v>
      </c>
      <c r="BI232" s="209">
        <f t="shared" si="58"/>
        <v>0</v>
      </c>
      <c r="BJ232" s="14" t="s">
        <v>79</v>
      </c>
      <c r="BK232" s="209">
        <f t="shared" si="59"/>
        <v>0</v>
      </c>
      <c r="BL232" s="14" t="s">
        <v>192</v>
      </c>
      <c r="BM232" s="208" t="s">
        <v>470</v>
      </c>
    </row>
    <row r="233" spans="1:65" s="2" customFormat="1" ht="16.5" customHeight="1">
      <c r="A233" s="31"/>
      <c r="B233" s="32"/>
      <c r="C233" s="196" t="s">
        <v>471</v>
      </c>
      <c r="D233" s="196" t="s">
        <v>129</v>
      </c>
      <c r="E233" s="197" t="s">
        <v>472</v>
      </c>
      <c r="F233" s="198" t="s">
        <v>473</v>
      </c>
      <c r="G233" s="199" t="s">
        <v>132</v>
      </c>
      <c r="H233" s="200">
        <v>3</v>
      </c>
      <c r="I233" s="201"/>
      <c r="J233" s="202">
        <f t="shared" si="50"/>
        <v>0</v>
      </c>
      <c r="K233" s="203"/>
      <c r="L233" s="36"/>
      <c r="M233" s="204" t="s">
        <v>1</v>
      </c>
      <c r="N233" s="205" t="s">
        <v>39</v>
      </c>
      <c r="O233" s="68"/>
      <c r="P233" s="206">
        <f t="shared" si="51"/>
        <v>0</v>
      </c>
      <c r="Q233" s="206">
        <v>0.00746</v>
      </c>
      <c r="R233" s="206">
        <f t="shared" si="52"/>
        <v>0.022379999999999997</v>
      </c>
      <c r="S233" s="206">
        <v>0</v>
      </c>
      <c r="T233" s="207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08" t="s">
        <v>192</v>
      </c>
      <c r="AT233" s="208" t="s">
        <v>129</v>
      </c>
      <c r="AU233" s="208" t="s">
        <v>81</v>
      </c>
      <c r="AY233" s="14" t="s">
        <v>126</v>
      </c>
      <c r="BE233" s="209">
        <f t="shared" si="54"/>
        <v>0</v>
      </c>
      <c r="BF233" s="209">
        <f t="shared" si="55"/>
        <v>0</v>
      </c>
      <c r="BG233" s="209">
        <f t="shared" si="56"/>
        <v>0</v>
      </c>
      <c r="BH233" s="209">
        <f t="shared" si="57"/>
        <v>0</v>
      </c>
      <c r="BI233" s="209">
        <f t="shared" si="58"/>
        <v>0</v>
      </c>
      <c r="BJ233" s="14" t="s">
        <v>79</v>
      </c>
      <c r="BK233" s="209">
        <f t="shared" si="59"/>
        <v>0</v>
      </c>
      <c r="BL233" s="14" t="s">
        <v>192</v>
      </c>
      <c r="BM233" s="208" t="s">
        <v>474</v>
      </c>
    </row>
    <row r="234" spans="2:63" s="12" customFormat="1" ht="22.9" customHeight="1">
      <c r="B234" s="180"/>
      <c r="C234" s="181"/>
      <c r="D234" s="182" t="s">
        <v>73</v>
      </c>
      <c r="E234" s="194" t="s">
        <v>475</v>
      </c>
      <c r="F234" s="194" t="s">
        <v>476</v>
      </c>
      <c r="G234" s="181"/>
      <c r="H234" s="181"/>
      <c r="I234" s="184"/>
      <c r="J234" s="195">
        <f>BK234</f>
        <v>0</v>
      </c>
      <c r="K234" s="181"/>
      <c r="L234" s="186"/>
      <c r="M234" s="187"/>
      <c r="N234" s="188"/>
      <c r="O234" s="188"/>
      <c r="P234" s="189">
        <f>SUM(P235:P244)</f>
        <v>0</v>
      </c>
      <c r="Q234" s="188"/>
      <c r="R234" s="189">
        <f>SUM(R235:R244)</f>
        <v>2.1426800000000004</v>
      </c>
      <c r="S234" s="188"/>
      <c r="T234" s="190">
        <f>SUM(T235:T244)</f>
        <v>0</v>
      </c>
      <c r="AR234" s="191" t="s">
        <v>81</v>
      </c>
      <c r="AT234" s="192" t="s">
        <v>73</v>
      </c>
      <c r="AU234" s="192" t="s">
        <v>79</v>
      </c>
      <c r="AY234" s="191" t="s">
        <v>126</v>
      </c>
      <c r="BK234" s="193">
        <f>SUM(BK235:BK244)</f>
        <v>0</v>
      </c>
    </row>
    <row r="235" spans="1:65" s="2" customFormat="1" ht="16.5" customHeight="1">
      <c r="A235" s="31"/>
      <c r="B235" s="32"/>
      <c r="C235" s="196" t="s">
        <v>477</v>
      </c>
      <c r="D235" s="196" t="s">
        <v>129</v>
      </c>
      <c r="E235" s="197" t="s">
        <v>478</v>
      </c>
      <c r="F235" s="198" t="s">
        <v>479</v>
      </c>
      <c r="G235" s="199" t="s">
        <v>139</v>
      </c>
      <c r="H235" s="200">
        <v>1</v>
      </c>
      <c r="I235" s="201"/>
      <c r="J235" s="202">
        <f aca="true" t="shared" si="60" ref="J235:J244">ROUND(I235*H235,2)</f>
        <v>0</v>
      </c>
      <c r="K235" s="203"/>
      <c r="L235" s="36"/>
      <c r="M235" s="204" t="s">
        <v>1</v>
      </c>
      <c r="N235" s="205" t="s">
        <v>39</v>
      </c>
      <c r="O235" s="68"/>
      <c r="P235" s="206">
        <f aca="true" t="shared" si="61" ref="P235:P244">O235*H235</f>
        <v>0</v>
      </c>
      <c r="Q235" s="206">
        <v>0.0137</v>
      </c>
      <c r="R235" s="206">
        <f aca="true" t="shared" si="62" ref="R235:R244">Q235*H235</f>
        <v>0.0137</v>
      </c>
      <c r="S235" s="206">
        <v>0</v>
      </c>
      <c r="T235" s="207">
        <f aca="true" t="shared" si="63" ref="T235:T244"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08" t="s">
        <v>192</v>
      </c>
      <c r="AT235" s="208" t="s">
        <v>129</v>
      </c>
      <c r="AU235" s="208" t="s">
        <v>81</v>
      </c>
      <c r="AY235" s="14" t="s">
        <v>126</v>
      </c>
      <c r="BE235" s="209">
        <f aca="true" t="shared" si="64" ref="BE235:BE244">IF(N235="základní",J235,0)</f>
        <v>0</v>
      </c>
      <c r="BF235" s="209">
        <f aca="true" t="shared" si="65" ref="BF235:BF244">IF(N235="snížená",J235,0)</f>
        <v>0</v>
      </c>
      <c r="BG235" s="209">
        <f aca="true" t="shared" si="66" ref="BG235:BG244">IF(N235="zákl. přenesená",J235,0)</f>
        <v>0</v>
      </c>
      <c r="BH235" s="209">
        <f aca="true" t="shared" si="67" ref="BH235:BH244">IF(N235="sníž. přenesená",J235,0)</f>
        <v>0</v>
      </c>
      <c r="BI235" s="209">
        <f aca="true" t="shared" si="68" ref="BI235:BI244">IF(N235="nulová",J235,0)</f>
        <v>0</v>
      </c>
      <c r="BJ235" s="14" t="s">
        <v>79</v>
      </c>
      <c r="BK235" s="209">
        <f aca="true" t="shared" si="69" ref="BK235:BK244">ROUND(I235*H235,2)</f>
        <v>0</v>
      </c>
      <c r="BL235" s="14" t="s">
        <v>192</v>
      </c>
      <c r="BM235" s="208" t="s">
        <v>480</v>
      </c>
    </row>
    <row r="236" spans="1:65" s="2" customFormat="1" ht="16.5" customHeight="1">
      <c r="A236" s="31"/>
      <c r="B236" s="32"/>
      <c r="C236" s="196" t="s">
        <v>481</v>
      </c>
      <c r="D236" s="196" t="s">
        <v>129</v>
      </c>
      <c r="E236" s="197" t="s">
        <v>482</v>
      </c>
      <c r="F236" s="198" t="s">
        <v>483</v>
      </c>
      <c r="G236" s="199" t="s">
        <v>143</v>
      </c>
      <c r="H236" s="200">
        <v>4.8</v>
      </c>
      <c r="I236" s="201"/>
      <c r="J236" s="202">
        <f t="shared" si="60"/>
        <v>0</v>
      </c>
      <c r="K236" s="203"/>
      <c r="L236" s="36"/>
      <c r="M236" s="204" t="s">
        <v>1</v>
      </c>
      <c r="N236" s="205" t="s">
        <v>39</v>
      </c>
      <c r="O236" s="68"/>
      <c r="P236" s="206">
        <f t="shared" si="61"/>
        <v>0</v>
      </c>
      <c r="Q236" s="206">
        <v>0.0137</v>
      </c>
      <c r="R236" s="206">
        <f t="shared" si="62"/>
        <v>0.06576</v>
      </c>
      <c r="S236" s="206">
        <v>0</v>
      </c>
      <c r="T236" s="207">
        <f t="shared" si="6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8" t="s">
        <v>192</v>
      </c>
      <c r="AT236" s="208" t="s">
        <v>129</v>
      </c>
      <c r="AU236" s="208" t="s">
        <v>81</v>
      </c>
      <c r="AY236" s="14" t="s">
        <v>126</v>
      </c>
      <c r="BE236" s="209">
        <f t="shared" si="64"/>
        <v>0</v>
      </c>
      <c r="BF236" s="209">
        <f t="shared" si="65"/>
        <v>0</v>
      </c>
      <c r="BG236" s="209">
        <f t="shared" si="66"/>
        <v>0</v>
      </c>
      <c r="BH236" s="209">
        <f t="shared" si="67"/>
        <v>0</v>
      </c>
      <c r="BI236" s="209">
        <f t="shared" si="68"/>
        <v>0</v>
      </c>
      <c r="BJ236" s="14" t="s">
        <v>79</v>
      </c>
      <c r="BK236" s="209">
        <f t="shared" si="69"/>
        <v>0</v>
      </c>
      <c r="BL236" s="14" t="s">
        <v>192</v>
      </c>
      <c r="BM236" s="208" t="s">
        <v>484</v>
      </c>
    </row>
    <row r="237" spans="1:65" s="2" customFormat="1" ht="16.5" customHeight="1">
      <c r="A237" s="31"/>
      <c r="B237" s="32"/>
      <c r="C237" s="196" t="s">
        <v>485</v>
      </c>
      <c r="D237" s="196" t="s">
        <v>129</v>
      </c>
      <c r="E237" s="197" t="s">
        <v>486</v>
      </c>
      <c r="F237" s="198" t="s">
        <v>437</v>
      </c>
      <c r="G237" s="199" t="s">
        <v>143</v>
      </c>
      <c r="H237" s="200">
        <v>4.8</v>
      </c>
      <c r="I237" s="201"/>
      <c r="J237" s="202">
        <f t="shared" si="60"/>
        <v>0</v>
      </c>
      <c r="K237" s="203"/>
      <c r="L237" s="36"/>
      <c r="M237" s="204" t="s">
        <v>1</v>
      </c>
      <c r="N237" s="205" t="s">
        <v>39</v>
      </c>
      <c r="O237" s="68"/>
      <c r="P237" s="206">
        <f t="shared" si="61"/>
        <v>0</v>
      </c>
      <c r="Q237" s="206">
        <v>0.0137</v>
      </c>
      <c r="R237" s="206">
        <f t="shared" si="62"/>
        <v>0.06576</v>
      </c>
      <c r="S237" s="206">
        <v>0</v>
      </c>
      <c r="T237" s="207">
        <f t="shared" si="6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08" t="s">
        <v>192</v>
      </c>
      <c r="AT237" s="208" t="s">
        <v>129</v>
      </c>
      <c r="AU237" s="208" t="s">
        <v>81</v>
      </c>
      <c r="AY237" s="14" t="s">
        <v>126</v>
      </c>
      <c r="BE237" s="209">
        <f t="shared" si="64"/>
        <v>0</v>
      </c>
      <c r="BF237" s="209">
        <f t="shared" si="65"/>
        <v>0</v>
      </c>
      <c r="BG237" s="209">
        <f t="shared" si="66"/>
        <v>0</v>
      </c>
      <c r="BH237" s="209">
        <f t="shared" si="67"/>
        <v>0</v>
      </c>
      <c r="BI237" s="209">
        <f t="shared" si="68"/>
        <v>0</v>
      </c>
      <c r="BJ237" s="14" t="s">
        <v>79</v>
      </c>
      <c r="BK237" s="209">
        <f t="shared" si="69"/>
        <v>0</v>
      </c>
      <c r="BL237" s="14" t="s">
        <v>192</v>
      </c>
      <c r="BM237" s="208" t="s">
        <v>487</v>
      </c>
    </row>
    <row r="238" spans="1:65" s="2" customFormat="1" ht="16.5" customHeight="1">
      <c r="A238" s="31"/>
      <c r="B238" s="32"/>
      <c r="C238" s="196" t="s">
        <v>488</v>
      </c>
      <c r="D238" s="196" t="s">
        <v>129</v>
      </c>
      <c r="E238" s="197" t="s">
        <v>489</v>
      </c>
      <c r="F238" s="198" t="s">
        <v>490</v>
      </c>
      <c r="G238" s="199" t="s">
        <v>143</v>
      </c>
      <c r="H238" s="200">
        <v>4.8</v>
      </c>
      <c r="I238" s="201"/>
      <c r="J238" s="202">
        <f t="shared" si="60"/>
        <v>0</v>
      </c>
      <c r="K238" s="203"/>
      <c r="L238" s="36"/>
      <c r="M238" s="204" t="s">
        <v>1</v>
      </c>
      <c r="N238" s="205" t="s">
        <v>39</v>
      </c>
      <c r="O238" s="68"/>
      <c r="P238" s="206">
        <f t="shared" si="61"/>
        <v>0</v>
      </c>
      <c r="Q238" s="206">
        <v>0.0137</v>
      </c>
      <c r="R238" s="206">
        <f t="shared" si="62"/>
        <v>0.06576</v>
      </c>
      <c r="S238" s="206">
        <v>0</v>
      </c>
      <c r="T238" s="207">
        <f t="shared" si="6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08" t="s">
        <v>192</v>
      </c>
      <c r="AT238" s="208" t="s">
        <v>129</v>
      </c>
      <c r="AU238" s="208" t="s">
        <v>81</v>
      </c>
      <c r="AY238" s="14" t="s">
        <v>126</v>
      </c>
      <c r="BE238" s="209">
        <f t="shared" si="64"/>
        <v>0</v>
      </c>
      <c r="BF238" s="209">
        <f t="shared" si="65"/>
        <v>0</v>
      </c>
      <c r="BG238" s="209">
        <f t="shared" si="66"/>
        <v>0</v>
      </c>
      <c r="BH238" s="209">
        <f t="shared" si="67"/>
        <v>0</v>
      </c>
      <c r="BI238" s="209">
        <f t="shared" si="68"/>
        <v>0</v>
      </c>
      <c r="BJ238" s="14" t="s">
        <v>79</v>
      </c>
      <c r="BK238" s="209">
        <f t="shared" si="69"/>
        <v>0</v>
      </c>
      <c r="BL238" s="14" t="s">
        <v>192</v>
      </c>
      <c r="BM238" s="208" t="s">
        <v>491</v>
      </c>
    </row>
    <row r="239" spans="1:65" s="2" customFormat="1" ht="16.5" customHeight="1">
      <c r="A239" s="31"/>
      <c r="B239" s="32"/>
      <c r="C239" s="196" t="s">
        <v>492</v>
      </c>
      <c r="D239" s="196" t="s">
        <v>129</v>
      </c>
      <c r="E239" s="197" t="s">
        <v>493</v>
      </c>
      <c r="F239" s="198" t="s">
        <v>494</v>
      </c>
      <c r="G239" s="199" t="s">
        <v>316</v>
      </c>
      <c r="H239" s="200">
        <v>20</v>
      </c>
      <c r="I239" s="201"/>
      <c r="J239" s="202">
        <f t="shared" si="60"/>
        <v>0</v>
      </c>
      <c r="K239" s="203"/>
      <c r="L239" s="36"/>
      <c r="M239" s="204" t="s">
        <v>1</v>
      </c>
      <c r="N239" s="205" t="s">
        <v>39</v>
      </c>
      <c r="O239" s="68"/>
      <c r="P239" s="206">
        <f t="shared" si="61"/>
        <v>0</v>
      </c>
      <c r="Q239" s="206">
        <v>0.0137</v>
      </c>
      <c r="R239" s="206">
        <f t="shared" si="62"/>
        <v>0.274</v>
      </c>
      <c r="S239" s="206">
        <v>0</v>
      </c>
      <c r="T239" s="207">
        <f t="shared" si="6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08" t="s">
        <v>192</v>
      </c>
      <c r="AT239" s="208" t="s">
        <v>129</v>
      </c>
      <c r="AU239" s="208" t="s">
        <v>81</v>
      </c>
      <c r="AY239" s="14" t="s">
        <v>126</v>
      </c>
      <c r="BE239" s="209">
        <f t="shared" si="64"/>
        <v>0</v>
      </c>
      <c r="BF239" s="209">
        <f t="shared" si="65"/>
        <v>0</v>
      </c>
      <c r="BG239" s="209">
        <f t="shared" si="66"/>
        <v>0</v>
      </c>
      <c r="BH239" s="209">
        <f t="shared" si="67"/>
        <v>0</v>
      </c>
      <c r="BI239" s="209">
        <f t="shared" si="68"/>
        <v>0</v>
      </c>
      <c r="BJ239" s="14" t="s">
        <v>79</v>
      </c>
      <c r="BK239" s="209">
        <f t="shared" si="69"/>
        <v>0</v>
      </c>
      <c r="BL239" s="14" t="s">
        <v>192</v>
      </c>
      <c r="BM239" s="208" t="s">
        <v>495</v>
      </c>
    </row>
    <row r="240" spans="1:65" s="2" customFormat="1" ht="16.5" customHeight="1">
      <c r="A240" s="31"/>
      <c r="B240" s="32"/>
      <c r="C240" s="196" t="s">
        <v>496</v>
      </c>
      <c r="D240" s="196" t="s">
        <v>129</v>
      </c>
      <c r="E240" s="197" t="s">
        <v>497</v>
      </c>
      <c r="F240" s="198" t="s">
        <v>453</v>
      </c>
      <c r="G240" s="199" t="s">
        <v>143</v>
      </c>
      <c r="H240" s="200">
        <v>30</v>
      </c>
      <c r="I240" s="201"/>
      <c r="J240" s="202">
        <f t="shared" si="60"/>
        <v>0</v>
      </c>
      <c r="K240" s="203"/>
      <c r="L240" s="36"/>
      <c r="M240" s="204" t="s">
        <v>1</v>
      </c>
      <c r="N240" s="205" t="s">
        <v>39</v>
      </c>
      <c r="O240" s="68"/>
      <c r="P240" s="206">
        <f t="shared" si="61"/>
        <v>0</v>
      </c>
      <c r="Q240" s="206">
        <v>0.0137</v>
      </c>
      <c r="R240" s="206">
        <f t="shared" si="62"/>
        <v>0.41100000000000003</v>
      </c>
      <c r="S240" s="206">
        <v>0</v>
      </c>
      <c r="T240" s="207">
        <f t="shared" si="6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08" t="s">
        <v>192</v>
      </c>
      <c r="AT240" s="208" t="s">
        <v>129</v>
      </c>
      <c r="AU240" s="208" t="s">
        <v>81</v>
      </c>
      <c r="AY240" s="14" t="s">
        <v>126</v>
      </c>
      <c r="BE240" s="209">
        <f t="shared" si="64"/>
        <v>0</v>
      </c>
      <c r="BF240" s="209">
        <f t="shared" si="65"/>
        <v>0</v>
      </c>
      <c r="BG240" s="209">
        <f t="shared" si="66"/>
        <v>0</v>
      </c>
      <c r="BH240" s="209">
        <f t="shared" si="67"/>
        <v>0</v>
      </c>
      <c r="BI240" s="209">
        <f t="shared" si="68"/>
        <v>0</v>
      </c>
      <c r="BJ240" s="14" t="s">
        <v>79</v>
      </c>
      <c r="BK240" s="209">
        <f t="shared" si="69"/>
        <v>0</v>
      </c>
      <c r="BL240" s="14" t="s">
        <v>192</v>
      </c>
      <c r="BM240" s="208" t="s">
        <v>498</v>
      </c>
    </row>
    <row r="241" spans="1:65" s="2" customFormat="1" ht="16.5" customHeight="1">
      <c r="A241" s="31"/>
      <c r="B241" s="32"/>
      <c r="C241" s="196" t="s">
        <v>499</v>
      </c>
      <c r="D241" s="196" t="s">
        <v>129</v>
      </c>
      <c r="E241" s="197" t="s">
        <v>500</v>
      </c>
      <c r="F241" s="198" t="s">
        <v>501</v>
      </c>
      <c r="G241" s="199" t="s">
        <v>143</v>
      </c>
      <c r="H241" s="200">
        <v>30</v>
      </c>
      <c r="I241" s="201"/>
      <c r="J241" s="202">
        <f t="shared" si="60"/>
        <v>0</v>
      </c>
      <c r="K241" s="203"/>
      <c r="L241" s="36"/>
      <c r="M241" s="204" t="s">
        <v>1</v>
      </c>
      <c r="N241" s="205" t="s">
        <v>39</v>
      </c>
      <c r="O241" s="68"/>
      <c r="P241" s="206">
        <f t="shared" si="61"/>
        <v>0</v>
      </c>
      <c r="Q241" s="206">
        <v>0.0137</v>
      </c>
      <c r="R241" s="206">
        <f t="shared" si="62"/>
        <v>0.41100000000000003</v>
      </c>
      <c r="S241" s="206">
        <v>0</v>
      </c>
      <c r="T241" s="207">
        <f t="shared" si="6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8" t="s">
        <v>192</v>
      </c>
      <c r="AT241" s="208" t="s">
        <v>129</v>
      </c>
      <c r="AU241" s="208" t="s">
        <v>81</v>
      </c>
      <c r="AY241" s="14" t="s">
        <v>126</v>
      </c>
      <c r="BE241" s="209">
        <f t="shared" si="64"/>
        <v>0</v>
      </c>
      <c r="BF241" s="209">
        <f t="shared" si="65"/>
        <v>0</v>
      </c>
      <c r="BG241" s="209">
        <f t="shared" si="66"/>
        <v>0</v>
      </c>
      <c r="BH241" s="209">
        <f t="shared" si="67"/>
        <v>0</v>
      </c>
      <c r="BI241" s="209">
        <f t="shared" si="68"/>
        <v>0</v>
      </c>
      <c r="BJ241" s="14" t="s">
        <v>79</v>
      </c>
      <c r="BK241" s="209">
        <f t="shared" si="69"/>
        <v>0</v>
      </c>
      <c r="BL241" s="14" t="s">
        <v>192</v>
      </c>
      <c r="BM241" s="208" t="s">
        <v>502</v>
      </c>
    </row>
    <row r="242" spans="1:65" s="2" customFormat="1" ht="16.5" customHeight="1">
      <c r="A242" s="31"/>
      <c r="B242" s="32"/>
      <c r="C242" s="196" t="s">
        <v>503</v>
      </c>
      <c r="D242" s="196" t="s">
        <v>129</v>
      </c>
      <c r="E242" s="197" t="s">
        <v>504</v>
      </c>
      <c r="F242" s="198" t="s">
        <v>505</v>
      </c>
      <c r="G242" s="199" t="s">
        <v>143</v>
      </c>
      <c r="H242" s="200">
        <v>30</v>
      </c>
      <c r="I242" s="201"/>
      <c r="J242" s="202">
        <f t="shared" si="60"/>
        <v>0</v>
      </c>
      <c r="K242" s="203"/>
      <c r="L242" s="36"/>
      <c r="M242" s="204" t="s">
        <v>1</v>
      </c>
      <c r="N242" s="205" t="s">
        <v>39</v>
      </c>
      <c r="O242" s="68"/>
      <c r="P242" s="206">
        <f t="shared" si="61"/>
        <v>0</v>
      </c>
      <c r="Q242" s="206">
        <v>0.0137</v>
      </c>
      <c r="R242" s="206">
        <f t="shared" si="62"/>
        <v>0.41100000000000003</v>
      </c>
      <c r="S242" s="206">
        <v>0</v>
      </c>
      <c r="T242" s="207">
        <f t="shared" si="6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08" t="s">
        <v>192</v>
      </c>
      <c r="AT242" s="208" t="s">
        <v>129</v>
      </c>
      <c r="AU242" s="208" t="s">
        <v>81</v>
      </c>
      <c r="AY242" s="14" t="s">
        <v>126</v>
      </c>
      <c r="BE242" s="209">
        <f t="shared" si="64"/>
        <v>0</v>
      </c>
      <c r="BF242" s="209">
        <f t="shared" si="65"/>
        <v>0</v>
      </c>
      <c r="BG242" s="209">
        <f t="shared" si="66"/>
        <v>0</v>
      </c>
      <c r="BH242" s="209">
        <f t="shared" si="67"/>
        <v>0</v>
      </c>
      <c r="BI242" s="209">
        <f t="shared" si="68"/>
        <v>0</v>
      </c>
      <c r="BJ242" s="14" t="s">
        <v>79</v>
      </c>
      <c r="BK242" s="209">
        <f t="shared" si="69"/>
        <v>0</v>
      </c>
      <c r="BL242" s="14" t="s">
        <v>192</v>
      </c>
      <c r="BM242" s="208" t="s">
        <v>506</v>
      </c>
    </row>
    <row r="243" spans="1:65" s="2" customFormat="1" ht="16.5" customHeight="1">
      <c r="A243" s="31"/>
      <c r="B243" s="32"/>
      <c r="C243" s="196" t="s">
        <v>507</v>
      </c>
      <c r="D243" s="196" t="s">
        <v>129</v>
      </c>
      <c r="E243" s="197" t="s">
        <v>508</v>
      </c>
      <c r="F243" s="198" t="s">
        <v>509</v>
      </c>
      <c r="G243" s="199" t="s">
        <v>143</v>
      </c>
      <c r="H243" s="200">
        <v>30</v>
      </c>
      <c r="I243" s="201"/>
      <c r="J243" s="202">
        <f t="shared" si="60"/>
        <v>0</v>
      </c>
      <c r="K243" s="203"/>
      <c r="L243" s="36"/>
      <c r="M243" s="204" t="s">
        <v>1</v>
      </c>
      <c r="N243" s="205" t="s">
        <v>39</v>
      </c>
      <c r="O243" s="68"/>
      <c r="P243" s="206">
        <f t="shared" si="61"/>
        <v>0</v>
      </c>
      <c r="Q243" s="206">
        <v>0.0137</v>
      </c>
      <c r="R243" s="206">
        <f t="shared" si="62"/>
        <v>0.41100000000000003</v>
      </c>
      <c r="S243" s="206">
        <v>0</v>
      </c>
      <c r="T243" s="207">
        <f t="shared" si="6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08" t="s">
        <v>192</v>
      </c>
      <c r="AT243" s="208" t="s">
        <v>129</v>
      </c>
      <c r="AU243" s="208" t="s">
        <v>81</v>
      </c>
      <c r="AY243" s="14" t="s">
        <v>126</v>
      </c>
      <c r="BE243" s="209">
        <f t="shared" si="64"/>
        <v>0</v>
      </c>
      <c r="BF243" s="209">
        <f t="shared" si="65"/>
        <v>0</v>
      </c>
      <c r="BG243" s="209">
        <f t="shared" si="66"/>
        <v>0</v>
      </c>
      <c r="BH243" s="209">
        <f t="shared" si="67"/>
        <v>0</v>
      </c>
      <c r="BI243" s="209">
        <f t="shared" si="68"/>
        <v>0</v>
      </c>
      <c r="BJ243" s="14" t="s">
        <v>79</v>
      </c>
      <c r="BK243" s="209">
        <f t="shared" si="69"/>
        <v>0</v>
      </c>
      <c r="BL243" s="14" t="s">
        <v>192</v>
      </c>
      <c r="BM243" s="208" t="s">
        <v>510</v>
      </c>
    </row>
    <row r="244" spans="1:65" s="2" customFormat="1" ht="16.5" customHeight="1">
      <c r="A244" s="31"/>
      <c r="B244" s="32"/>
      <c r="C244" s="196" t="s">
        <v>511</v>
      </c>
      <c r="D244" s="196" t="s">
        <v>129</v>
      </c>
      <c r="E244" s="197" t="s">
        <v>512</v>
      </c>
      <c r="F244" s="198" t="s">
        <v>174</v>
      </c>
      <c r="G244" s="199" t="s">
        <v>170</v>
      </c>
      <c r="H244" s="200">
        <v>1</v>
      </c>
      <c r="I244" s="201"/>
      <c r="J244" s="202">
        <f t="shared" si="60"/>
        <v>0</v>
      </c>
      <c r="K244" s="203"/>
      <c r="L244" s="36"/>
      <c r="M244" s="204" t="s">
        <v>1</v>
      </c>
      <c r="N244" s="205" t="s">
        <v>39</v>
      </c>
      <c r="O244" s="68"/>
      <c r="P244" s="206">
        <f t="shared" si="61"/>
        <v>0</v>
      </c>
      <c r="Q244" s="206">
        <v>0.0137</v>
      </c>
      <c r="R244" s="206">
        <f t="shared" si="62"/>
        <v>0.0137</v>
      </c>
      <c r="S244" s="206">
        <v>0</v>
      </c>
      <c r="T244" s="207">
        <f t="shared" si="6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08" t="s">
        <v>192</v>
      </c>
      <c r="AT244" s="208" t="s">
        <v>129</v>
      </c>
      <c r="AU244" s="208" t="s">
        <v>81</v>
      </c>
      <c r="AY244" s="14" t="s">
        <v>126</v>
      </c>
      <c r="BE244" s="209">
        <f t="shared" si="64"/>
        <v>0</v>
      </c>
      <c r="BF244" s="209">
        <f t="shared" si="65"/>
        <v>0</v>
      </c>
      <c r="BG244" s="209">
        <f t="shared" si="66"/>
        <v>0</v>
      </c>
      <c r="BH244" s="209">
        <f t="shared" si="67"/>
        <v>0</v>
      </c>
      <c r="BI244" s="209">
        <f t="shared" si="68"/>
        <v>0</v>
      </c>
      <c r="BJ244" s="14" t="s">
        <v>79</v>
      </c>
      <c r="BK244" s="209">
        <f t="shared" si="69"/>
        <v>0</v>
      </c>
      <c r="BL244" s="14" t="s">
        <v>192</v>
      </c>
      <c r="BM244" s="208" t="s">
        <v>513</v>
      </c>
    </row>
    <row r="245" spans="2:63" s="12" customFormat="1" ht="22.9" customHeight="1">
      <c r="B245" s="180"/>
      <c r="C245" s="181"/>
      <c r="D245" s="182" t="s">
        <v>73</v>
      </c>
      <c r="E245" s="194" t="s">
        <v>514</v>
      </c>
      <c r="F245" s="194" t="s">
        <v>515</v>
      </c>
      <c r="G245" s="181"/>
      <c r="H245" s="181"/>
      <c r="I245" s="184"/>
      <c r="J245" s="195">
        <f>BK245</f>
        <v>0</v>
      </c>
      <c r="K245" s="181"/>
      <c r="L245" s="186"/>
      <c r="M245" s="187"/>
      <c r="N245" s="188"/>
      <c r="O245" s="188"/>
      <c r="P245" s="189">
        <f>SUM(P246:P258)</f>
        <v>0</v>
      </c>
      <c r="Q245" s="188"/>
      <c r="R245" s="189">
        <f>SUM(R246:R258)</f>
        <v>41.8152</v>
      </c>
      <c r="S245" s="188"/>
      <c r="T245" s="190">
        <f>SUM(T246:T258)</f>
        <v>0</v>
      </c>
      <c r="AR245" s="191" t="s">
        <v>81</v>
      </c>
      <c r="AT245" s="192" t="s">
        <v>73</v>
      </c>
      <c r="AU245" s="192" t="s">
        <v>79</v>
      </c>
      <c r="AY245" s="191" t="s">
        <v>126</v>
      </c>
      <c r="BK245" s="193">
        <f>SUM(BK246:BK258)</f>
        <v>0</v>
      </c>
    </row>
    <row r="246" spans="1:65" s="2" customFormat="1" ht="16.5" customHeight="1">
      <c r="A246" s="31"/>
      <c r="B246" s="32"/>
      <c r="C246" s="196" t="s">
        <v>516</v>
      </c>
      <c r="D246" s="196" t="s">
        <v>129</v>
      </c>
      <c r="E246" s="197" t="s">
        <v>517</v>
      </c>
      <c r="F246" s="198" t="s">
        <v>138</v>
      </c>
      <c r="G246" s="199" t="s">
        <v>139</v>
      </c>
      <c r="H246" s="200">
        <v>3</v>
      </c>
      <c r="I246" s="201"/>
      <c r="J246" s="202">
        <f aca="true" t="shared" si="70" ref="J246:J258">ROUND(I246*H246,2)</f>
        <v>0</v>
      </c>
      <c r="K246" s="203"/>
      <c r="L246" s="36"/>
      <c r="M246" s="204" t="s">
        <v>1</v>
      </c>
      <c r="N246" s="205" t="s">
        <v>39</v>
      </c>
      <c r="O246" s="68"/>
      <c r="P246" s="206">
        <f aca="true" t="shared" si="71" ref="P246:P258">O246*H246</f>
        <v>0</v>
      </c>
      <c r="Q246" s="206">
        <v>0.0665</v>
      </c>
      <c r="R246" s="206">
        <f aca="true" t="shared" si="72" ref="R246:R258">Q246*H246</f>
        <v>0.1995</v>
      </c>
      <c r="S246" s="206">
        <v>0</v>
      </c>
      <c r="T246" s="207">
        <f aca="true" t="shared" si="73" ref="T246:T258"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8" t="s">
        <v>192</v>
      </c>
      <c r="AT246" s="208" t="s">
        <v>129</v>
      </c>
      <c r="AU246" s="208" t="s">
        <v>81</v>
      </c>
      <c r="AY246" s="14" t="s">
        <v>126</v>
      </c>
      <c r="BE246" s="209">
        <f aca="true" t="shared" si="74" ref="BE246:BE258">IF(N246="základní",J246,0)</f>
        <v>0</v>
      </c>
      <c r="BF246" s="209">
        <f aca="true" t="shared" si="75" ref="BF246:BF258">IF(N246="snížená",J246,0)</f>
        <v>0</v>
      </c>
      <c r="BG246" s="209">
        <f aca="true" t="shared" si="76" ref="BG246:BG258">IF(N246="zákl. přenesená",J246,0)</f>
        <v>0</v>
      </c>
      <c r="BH246" s="209">
        <f aca="true" t="shared" si="77" ref="BH246:BH258">IF(N246="sníž. přenesená",J246,0)</f>
        <v>0</v>
      </c>
      <c r="BI246" s="209">
        <f aca="true" t="shared" si="78" ref="BI246:BI258">IF(N246="nulová",J246,0)</f>
        <v>0</v>
      </c>
      <c r="BJ246" s="14" t="s">
        <v>79</v>
      </c>
      <c r="BK246" s="209">
        <f aca="true" t="shared" si="79" ref="BK246:BK258">ROUND(I246*H246,2)</f>
        <v>0</v>
      </c>
      <c r="BL246" s="14" t="s">
        <v>192</v>
      </c>
      <c r="BM246" s="208" t="s">
        <v>518</v>
      </c>
    </row>
    <row r="247" spans="1:65" s="2" customFormat="1" ht="16.5" customHeight="1">
      <c r="A247" s="31"/>
      <c r="B247" s="32"/>
      <c r="C247" s="196" t="s">
        <v>519</v>
      </c>
      <c r="D247" s="196" t="s">
        <v>129</v>
      </c>
      <c r="E247" s="197" t="s">
        <v>520</v>
      </c>
      <c r="F247" s="198" t="s">
        <v>521</v>
      </c>
      <c r="G247" s="199" t="s">
        <v>522</v>
      </c>
      <c r="H247" s="200">
        <v>360</v>
      </c>
      <c r="I247" s="201"/>
      <c r="J247" s="202">
        <f t="shared" si="70"/>
        <v>0</v>
      </c>
      <c r="K247" s="203"/>
      <c r="L247" s="36"/>
      <c r="M247" s="204" t="s">
        <v>1</v>
      </c>
      <c r="N247" s="205" t="s">
        <v>39</v>
      </c>
      <c r="O247" s="68"/>
      <c r="P247" s="206">
        <f t="shared" si="71"/>
        <v>0</v>
      </c>
      <c r="Q247" s="206">
        <v>0.0665</v>
      </c>
      <c r="R247" s="206">
        <f t="shared" si="72"/>
        <v>23.94</v>
      </c>
      <c r="S247" s="206">
        <v>0</v>
      </c>
      <c r="T247" s="207">
        <f t="shared" si="7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08" t="s">
        <v>192</v>
      </c>
      <c r="AT247" s="208" t="s">
        <v>129</v>
      </c>
      <c r="AU247" s="208" t="s">
        <v>81</v>
      </c>
      <c r="AY247" s="14" t="s">
        <v>126</v>
      </c>
      <c r="BE247" s="209">
        <f t="shared" si="74"/>
        <v>0</v>
      </c>
      <c r="BF247" s="209">
        <f t="shared" si="75"/>
        <v>0</v>
      </c>
      <c r="BG247" s="209">
        <f t="shared" si="76"/>
        <v>0</v>
      </c>
      <c r="BH247" s="209">
        <f t="shared" si="77"/>
        <v>0</v>
      </c>
      <c r="BI247" s="209">
        <f t="shared" si="78"/>
        <v>0</v>
      </c>
      <c r="BJ247" s="14" t="s">
        <v>79</v>
      </c>
      <c r="BK247" s="209">
        <f t="shared" si="79"/>
        <v>0</v>
      </c>
      <c r="BL247" s="14" t="s">
        <v>192</v>
      </c>
      <c r="BM247" s="208" t="s">
        <v>523</v>
      </c>
    </row>
    <row r="248" spans="1:65" s="2" customFormat="1" ht="16.5" customHeight="1">
      <c r="A248" s="31"/>
      <c r="B248" s="32"/>
      <c r="C248" s="196" t="s">
        <v>524</v>
      </c>
      <c r="D248" s="196" t="s">
        <v>129</v>
      </c>
      <c r="E248" s="197" t="s">
        <v>525</v>
      </c>
      <c r="F248" s="198" t="s">
        <v>526</v>
      </c>
      <c r="G248" s="199" t="s">
        <v>143</v>
      </c>
      <c r="H248" s="200">
        <v>7.2</v>
      </c>
      <c r="I248" s="201"/>
      <c r="J248" s="202">
        <f t="shared" si="70"/>
        <v>0</v>
      </c>
      <c r="K248" s="203"/>
      <c r="L248" s="36"/>
      <c r="M248" s="204" t="s">
        <v>1</v>
      </c>
      <c r="N248" s="205" t="s">
        <v>39</v>
      </c>
      <c r="O248" s="68"/>
      <c r="P248" s="206">
        <f t="shared" si="71"/>
        <v>0</v>
      </c>
      <c r="Q248" s="206">
        <v>0.0665</v>
      </c>
      <c r="R248" s="206">
        <f t="shared" si="72"/>
        <v>0.47880000000000006</v>
      </c>
      <c r="S248" s="206">
        <v>0</v>
      </c>
      <c r="T248" s="207">
        <f t="shared" si="7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08" t="s">
        <v>192</v>
      </c>
      <c r="AT248" s="208" t="s">
        <v>129</v>
      </c>
      <c r="AU248" s="208" t="s">
        <v>81</v>
      </c>
      <c r="AY248" s="14" t="s">
        <v>126</v>
      </c>
      <c r="BE248" s="209">
        <f t="shared" si="74"/>
        <v>0</v>
      </c>
      <c r="BF248" s="209">
        <f t="shared" si="75"/>
        <v>0</v>
      </c>
      <c r="BG248" s="209">
        <f t="shared" si="76"/>
        <v>0</v>
      </c>
      <c r="BH248" s="209">
        <f t="shared" si="77"/>
        <v>0</v>
      </c>
      <c r="BI248" s="209">
        <f t="shared" si="78"/>
        <v>0</v>
      </c>
      <c r="BJ248" s="14" t="s">
        <v>79</v>
      </c>
      <c r="BK248" s="209">
        <f t="shared" si="79"/>
        <v>0</v>
      </c>
      <c r="BL248" s="14" t="s">
        <v>192</v>
      </c>
      <c r="BM248" s="208" t="s">
        <v>527</v>
      </c>
    </row>
    <row r="249" spans="1:65" s="2" customFormat="1" ht="16.5" customHeight="1">
      <c r="A249" s="31"/>
      <c r="B249" s="32"/>
      <c r="C249" s="196" t="s">
        <v>528</v>
      </c>
      <c r="D249" s="196" t="s">
        <v>129</v>
      </c>
      <c r="E249" s="197" t="s">
        <v>529</v>
      </c>
      <c r="F249" s="198" t="s">
        <v>530</v>
      </c>
      <c r="G249" s="199" t="s">
        <v>143</v>
      </c>
      <c r="H249" s="200">
        <v>37.9</v>
      </c>
      <c r="I249" s="201"/>
      <c r="J249" s="202">
        <f t="shared" si="70"/>
        <v>0</v>
      </c>
      <c r="K249" s="203"/>
      <c r="L249" s="36"/>
      <c r="M249" s="204" t="s">
        <v>1</v>
      </c>
      <c r="N249" s="205" t="s">
        <v>39</v>
      </c>
      <c r="O249" s="68"/>
      <c r="P249" s="206">
        <f t="shared" si="71"/>
        <v>0</v>
      </c>
      <c r="Q249" s="206">
        <v>0.0665</v>
      </c>
      <c r="R249" s="206">
        <f t="shared" si="72"/>
        <v>2.52035</v>
      </c>
      <c r="S249" s="206">
        <v>0</v>
      </c>
      <c r="T249" s="207">
        <f t="shared" si="7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08" t="s">
        <v>192</v>
      </c>
      <c r="AT249" s="208" t="s">
        <v>129</v>
      </c>
      <c r="AU249" s="208" t="s">
        <v>81</v>
      </c>
      <c r="AY249" s="14" t="s">
        <v>126</v>
      </c>
      <c r="BE249" s="209">
        <f t="shared" si="74"/>
        <v>0</v>
      </c>
      <c r="BF249" s="209">
        <f t="shared" si="75"/>
        <v>0</v>
      </c>
      <c r="BG249" s="209">
        <f t="shared" si="76"/>
        <v>0</v>
      </c>
      <c r="BH249" s="209">
        <f t="shared" si="77"/>
        <v>0</v>
      </c>
      <c r="BI249" s="209">
        <f t="shared" si="78"/>
        <v>0</v>
      </c>
      <c r="BJ249" s="14" t="s">
        <v>79</v>
      </c>
      <c r="BK249" s="209">
        <f t="shared" si="79"/>
        <v>0</v>
      </c>
      <c r="BL249" s="14" t="s">
        <v>192</v>
      </c>
      <c r="BM249" s="208" t="s">
        <v>531</v>
      </c>
    </row>
    <row r="250" spans="1:65" s="2" customFormat="1" ht="16.5" customHeight="1">
      <c r="A250" s="31"/>
      <c r="B250" s="32"/>
      <c r="C250" s="196" t="s">
        <v>532</v>
      </c>
      <c r="D250" s="196" t="s">
        <v>129</v>
      </c>
      <c r="E250" s="197" t="s">
        <v>533</v>
      </c>
      <c r="F250" s="198" t="s">
        <v>534</v>
      </c>
      <c r="G250" s="199" t="s">
        <v>143</v>
      </c>
      <c r="H250" s="200">
        <v>37.9</v>
      </c>
      <c r="I250" s="201"/>
      <c r="J250" s="202">
        <f t="shared" si="70"/>
        <v>0</v>
      </c>
      <c r="K250" s="203"/>
      <c r="L250" s="36"/>
      <c r="M250" s="204" t="s">
        <v>1</v>
      </c>
      <c r="N250" s="205" t="s">
        <v>39</v>
      </c>
      <c r="O250" s="68"/>
      <c r="P250" s="206">
        <f t="shared" si="71"/>
        <v>0</v>
      </c>
      <c r="Q250" s="206">
        <v>0.0665</v>
      </c>
      <c r="R250" s="206">
        <f t="shared" si="72"/>
        <v>2.52035</v>
      </c>
      <c r="S250" s="206">
        <v>0</v>
      </c>
      <c r="T250" s="207">
        <f t="shared" si="7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08" t="s">
        <v>192</v>
      </c>
      <c r="AT250" s="208" t="s">
        <v>129</v>
      </c>
      <c r="AU250" s="208" t="s">
        <v>81</v>
      </c>
      <c r="AY250" s="14" t="s">
        <v>126</v>
      </c>
      <c r="BE250" s="209">
        <f t="shared" si="74"/>
        <v>0</v>
      </c>
      <c r="BF250" s="209">
        <f t="shared" si="75"/>
        <v>0</v>
      </c>
      <c r="BG250" s="209">
        <f t="shared" si="76"/>
        <v>0</v>
      </c>
      <c r="BH250" s="209">
        <f t="shared" si="77"/>
        <v>0</v>
      </c>
      <c r="BI250" s="209">
        <f t="shared" si="78"/>
        <v>0</v>
      </c>
      <c r="BJ250" s="14" t="s">
        <v>79</v>
      </c>
      <c r="BK250" s="209">
        <f t="shared" si="79"/>
        <v>0</v>
      </c>
      <c r="BL250" s="14" t="s">
        <v>192</v>
      </c>
      <c r="BM250" s="208" t="s">
        <v>535</v>
      </c>
    </row>
    <row r="251" spans="1:65" s="2" customFormat="1" ht="16.5" customHeight="1">
      <c r="A251" s="31"/>
      <c r="B251" s="32"/>
      <c r="C251" s="196" t="s">
        <v>536</v>
      </c>
      <c r="D251" s="196" t="s">
        <v>129</v>
      </c>
      <c r="E251" s="197" t="s">
        <v>537</v>
      </c>
      <c r="F251" s="198" t="s">
        <v>538</v>
      </c>
      <c r="G251" s="199" t="s">
        <v>143</v>
      </c>
      <c r="H251" s="200">
        <v>37.9</v>
      </c>
      <c r="I251" s="201"/>
      <c r="J251" s="202">
        <f t="shared" si="70"/>
        <v>0</v>
      </c>
      <c r="K251" s="203"/>
      <c r="L251" s="36"/>
      <c r="M251" s="204" t="s">
        <v>1</v>
      </c>
      <c r="N251" s="205" t="s">
        <v>39</v>
      </c>
      <c r="O251" s="68"/>
      <c r="P251" s="206">
        <f t="shared" si="71"/>
        <v>0</v>
      </c>
      <c r="Q251" s="206">
        <v>0.0665</v>
      </c>
      <c r="R251" s="206">
        <f t="shared" si="72"/>
        <v>2.52035</v>
      </c>
      <c r="S251" s="206">
        <v>0</v>
      </c>
      <c r="T251" s="207">
        <f t="shared" si="7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8" t="s">
        <v>192</v>
      </c>
      <c r="AT251" s="208" t="s">
        <v>129</v>
      </c>
      <c r="AU251" s="208" t="s">
        <v>81</v>
      </c>
      <c r="AY251" s="14" t="s">
        <v>126</v>
      </c>
      <c r="BE251" s="209">
        <f t="shared" si="74"/>
        <v>0</v>
      </c>
      <c r="BF251" s="209">
        <f t="shared" si="75"/>
        <v>0</v>
      </c>
      <c r="BG251" s="209">
        <f t="shared" si="76"/>
        <v>0</v>
      </c>
      <c r="BH251" s="209">
        <f t="shared" si="77"/>
        <v>0</v>
      </c>
      <c r="BI251" s="209">
        <f t="shared" si="78"/>
        <v>0</v>
      </c>
      <c r="BJ251" s="14" t="s">
        <v>79</v>
      </c>
      <c r="BK251" s="209">
        <f t="shared" si="79"/>
        <v>0</v>
      </c>
      <c r="BL251" s="14" t="s">
        <v>192</v>
      </c>
      <c r="BM251" s="208" t="s">
        <v>539</v>
      </c>
    </row>
    <row r="252" spans="1:65" s="2" customFormat="1" ht="16.5" customHeight="1">
      <c r="A252" s="31"/>
      <c r="B252" s="32"/>
      <c r="C252" s="196" t="s">
        <v>540</v>
      </c>
      <c r="D252" s="196" t="s">
        <v>129</v>
      </c>
      <c r="E252" s="197" t="s">
        <v>541</v>
      </c>
      <c r="F252" s="198" t="s">
        <v>542</v>
      </c>
      <c r="G252" s="199" t="s">
        <v>316</v>
      </c>
      <c r="H252" s="200">
        <v>22</v>
      </c>
      <c r="I252" s="201"/>
      <c r="J252" s="202">
        <f t="shared" si="70"/>
        <v>0</v>
      </c>
      <c r="K252" s="203"/>
      <c r="L252" s="36"/>
      <c r="M252" s="204" t="s">
        <v>1</v>
      </c>
      <c r="N252" s="205" t="s">
        <v>39</v>
      </c>
      <c r="O252" s="68"/>
      <c r="P252" s="206">
        <f t="shared" si="71"/>
        <v>0</v>
      </c>
      <c r="Q252" s="206">
        <v>0.0665</v>
      </c>
      <c r="R252" s="206">
        <f t="shared" si="72"/>
        <v>1.463</v>
      </c>
      <c r="S252" s="206">
        <v>0</v>
      </c>
      <c r="T252" s="207">
        <f t="shared" si="7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08" t="s">
        <v>192</v>
      </c>
      <c r="AT252" s="208" t="s">
        <v>129</v>
      </c>
      <c r="AU252" s="208" t="s">
        <v>81</v>
      </c>
      <c r="AY252" s="14" t="s">
        <v>126</v>
      </c>
      <c r="BE252" s="209">
        <f t="shared" si="74"/>
        <v>0</v>
      </c>
      <c r="BF252" s="209">
        <f t="shared" si="75"/>
        <v>0</v>
      </c>
      <c r="BG252" s="209">
        <f t="shared" si="76"/>
        <v>0</v>
      </c>
      <c r="BH252" s="209">
        <f t="shared" si="77"/>
        <v>0</v>
      </c>
      <c r="BI252" s="209">
        <f t="shared" si="78"/>
        <v>0</v>
      </c>
      <c r="BJ252" s="14" t="s">
        <v>79</v>
      </c>
      <c r="BK252" s="209">
        <f t="shared" si="79"/>
        <v>0</v>
      </c>
      <c r="BL252" s="14" t="s">
        <v>192</v>
      </c>
      <c r="BM252" s="208" t="s">
        <v>543</v>
      </c>
    </row>
    <row r="253" spans="1:65" s="2" customFormat="1" ht="16.5" customHeight="1">
      <c r="A253" s="31"/>
      <c r="B253" s="32"/>
      <c r="C253" s="196" t="s">
        <v>544</v>
      </c>
      <c r="D253" s="196" t="s">
        <v>129</v>
      </c>
      <c r="E253" s="197" t="s">
        <v>545</v>
      </c>
      <c r="F253" s="198" t="s">
        <v>546</v>
      </c>
      <c r="G253" s="199" t="s">
        <v>143</v>
      </c>
      <c r="H253" s="200">
        <v>7.2</v>
      </c>
      <c r="I253" s="201"/>
      <c r="J253" s="202">
        <f t="shared" si="70"/>
        <v>0</v>
      </c>
      <c r="K253" s="203"/>
      <c r="L253" s="36"/>
      <c r="M253" s="204" t="s">
        <v>1</v>
      </c>
      <c r="N253" s="205" t="s">
        <v>39</v>
      </c>
      <c r="O253" s="68"/>
      <c r="P253" s="206">
        <f t="shared" si="71"/>
        <v>0</v>
      </c>
      <c r="Q253" s="206">
        <v>0.0665</v>
      </c>
      <c r="R253" s="206">
        <f t="shared" si="72"/>
        <v>0.47880000000000006</v>
      </c>
      <c r="S253" s="206">
        <v>0</v>
      </c>
      <c r="T253" s="207">
        <f t="shared" si="7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08" t="s">
        <v>192</v>
      </c>
      <c r="AT253" s="208" t="s">
        <v>129</v>
      </c>
      <c r="AU253" s="208" t="s">
        <v>81</v>
      </c>
      <c r="AY253" s="14" t="s">
        <v>126</v>
      </c>
      <c r="BE253" s="209">
        <f t="shared" si="74"/>
        <v>0</v>
      </c>
      <c r="BF253" s="209">
        <f t="shared" si="75"/>
        <v>0</v>
      </c>
      <c r="BG253" s="209">
        <f t="shared" si="76"/>
        <v>0</v>
      </c>
      <c r="BH253" s="209">
        <f t="shared" si="77"/>
        <v>0</v>
      </c>
      <c r="BI253" s="209">
        <f t="shared" si="78"/>
        <v>0</v>
      </c>
      <c r="BJ253" s="14" t="s">
        <v>79</v>
      </c>
      <c r="BK253" s="209">
        <f t="shared" si="79"/>
        <v>0</v>
      </c>
      <c r="BL253" s="14" t="s">
        <v>192</v>
      </c>
      <c r="BM253" s="208" t="s">
        <v>547</v>
      </c>
    </row>
    <row r="254" spans="1:65" s="2" customFormat="1" ht="16.5" customHeight="1">
      <c r="A254" s="31"/>
      <c r="B254" s="32"/>
      <c r="C254" s="196" t="s">
        <v>548</v>
      </c>
      <c r="D254" s="196" t="s">
        <v>129</v>
      </c>
      <c r="E254" s="197" t="s">
        <v>549</v>
      </c>
      <c r="F254" s="198" t="s">
        <v>550</v>
      </c>
      <c r="G254" s="199" t="s">
        <v>143</v>
      </c>
      <c r="H254" s="200">
        <v>37.9</v>
      </c>
      <c r="I254" s="201"/>
      <c r="J254" s="202">
        <f t="shared" si="70"/>
        <v>0</v>
      </c>
      <c r="K254" s="203"/>
      <c r="L254" s="36"/>
      <c r="M254" s="204" t="s">
        <v>1</v>
      </c>
      <c r="N254" s="205" t="s">
        <v>39</v>
      </c>
      <c r="O254" s="68"/>
      <c r="P254" s="206">
        <f t="shared" si="71"/>
        <v>0</v>
      </c>
      <c r="Q254" s="206">
        <v>0.0665</v>
      </c>
      <c r="R254" s="206">
        <f t="shared" si="72"/>
        <v>2.52035</v>
      </c>
      <c r="S254" s="206">
        <v>0</v>
      </c>
      <c r="T254" s="207">
        <f t="shared" si="7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08" t="s">
        <v>192</v>
      </c>
      <c r="AT254" s="208" t="s">
        <v>129</v>
      </c>
      <c r="AU254" s="208" t="s">
        <v>81</v>
      </c>
      <c r="AY254" s="14" t="s">
        <v>126</v>
      </c>
      <c r="BE254" s="209">
        <f t="shared" si="74"/>
        <v>0</v>
      </c>
      <c r="BF254" s="209">
        <f t="shared" si="75"/>
        <v>0</v>
      </c>
      <c r="BG254" s="209">
        <f t="shared" si="76"/>
        <v>0</v>
      </c>
      <c r="BH254" s="209">
        <f t="shared" si="77"/>
        <v>0</v>
      </c>
      <c r="BI254" s="209">
        <f t="shared" si="78"/>
        <v>0</v>
      </c>
      <c r="BJ254" s="14" t="s">
        <v>79</v>
      </c>
      <c r="BK254" s="209">
        <f t="shared" si="79"/>
        <v>0</v>
      </c>
      <c r="BL254" s="14" t="s">
        <v>192</v>
      </c>
      <c r="BM254" s="208" t="s">
        <v>551</v>
      </c>
    </row>
    <row r="255" spans="1:65" s="2" customFormat="1" ht="16.5" customHeight="1">
      <c r="A255" s="31"/>
      <c r="B255" s="32"/>
      <c r="C255" s="196" t="s">
        <v>552</v>
      </c>
      <c r="D255" s="196" t="s">
        <v>129</v>
      </c>
      <c r="E255" s="197" t="s">
        <v>553</v>
      </c>
      <c r="F255" s="198" t="s">
        <v>554</v>
      </c>
      <c r="G255" s="199" t="s">
        <v>143</v>
      </c>
      <c r="H255" s="200">
        <v>37.9</v>
      </c>
      <c r="I255" s="201"/>
      <c r="J255" s="202">
        <f t="shared" si="70"/>
        <v>0</v>
      </c>
      <c r="K255" s="203"/>
      <c r="L255" s="36"/>
      <c r="M255" s="204" t="s">
        <v>1</v>
      </c>
      <c r="N255" s="205" t="s">
        <v>39</v>
      </c>
      <c r="O255" s="68"/>
      <c r="P255" s="206">
        <f t="shared" si="71"/>
        <v>0</v>
      </c>
      <c r="Q255" s="206">
        <v>0.0665</v>
      </c>
      <c r="R255" s="206">
        <f t="shared" si="72"/>
        <v>2.52035</v>
      </c>
      <c r="S255" s="206">
        <v>0</v>
      </c>
      <c r="T255" s="207">
        <f t="shared" si="7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08" t="s">
        <v>192</v>
      </c>
      <c r="AT255" s="208" t="s">
        <v>129</v>
      </c>
      <c r="AU255" s="208" t="s">
        <v>81</v>
      </c>
      <c r="AY255" s="14" t="s">
        <v>126</v>
      </c>
      <c r="BE255" s="209">
        <f t="shared" si="74"/>
        <v>0</v>
      </c>
      <c r="BF255" s="209">
        <f t="shared" si="75"/>
        <v>0</v>
      </c>
      <c r="BG255" s="209">
        <f t="shared" si="76"/>
        <v>0</v>
      </c>
      <c r="BH255" s="209">
        <f t="shared" si="77"/>
        <v>0</v>
      </c>
      <c r="BI255" s="209">
        <f t="shared" si="78"/>
        <v>0</v>
      </c>
      <c r="BJ255" s="14" t="s">
        <v>79</v>
      </c>
      <c r="BK255" s="209">
        <f t="shared" si="79"/>
        <v>0</v>
      </c>
      <c r="BL255" s="14" t="s">
        <v>192</v>
      </c>
      <c r="BM255" s="208" t="s">
        <v>555</v>
      </c>
    </row>
    <row r="256" spans="1:65" s="2" customFormat="1" ht="16.5" customHeight="1">
      <c r="A256" s="31"/>
      <c r="B256" s="32"/>
      <c r="C256" s="196" t="s">
        <v>556</v>
      </c>
      <c r="D256" s="196" t="s">
        <v>129</v>
      </c>
      <c r="E256" s="197" t="s">
        <v>557</v>
      </c>
      <c r="F256" s="198" t="s">
        <v>558</v>
      </c>
      <c r="G256" s="199" t="s">
        <v>143</v>
      </c>
      <c r="H256" s="200">
        <v>37.9</v>
      </c>
      <c r="I256" s="201"/>
      <c r="J256" s="202">
        <f t="shared" si="70"/>
        <v>0</v>
      </c>
      <c r="K256" s="203"/>
      <c r="L256" s="36"/>
      <c r="M256" s="204" t="s">
        <v>1</v>
      </c>
      <c r="N256" s="205" t="s">
        <v>39</v>
      </c>
      <c r="O256" s="68"/>
      <c r="P256" s="206">
        <f t="shared" si="71"/>
        <v>0</v>
      </c>
      <c r="Q256" s="206">
        <v>0.0665</v>
      </c>
      <c r="R256" s="206">
        <f t="shared" si="72"/>
        <v>2.52035</v>
      </c>
      <c r="S256" s="206">
        <v>0</v>
      </c>
      <c r="T256" s="207">
        <f t="shared" si="7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8" t="s">
        <v>192</v>
      </c>
      <c r="AT256" s="208" t="s">
        <v>129</v>
      </c>
      <c r="AU256" s="208" t="s">
        <v>81</v>
      </c>
      <c r="AY256" s="14" t="s">
        <v>126</v>
      </c>
      <c r="BE256" s="209">
        <f t="shared" si="74"/>
        <v>0</v>
      </c>
      <c r="BF256" s="209">
        <f t="shared" si="75"/>
        <v>0</v>
      </c>
      <c r="BG256" s="209">
        <f t="shared" si="76"/>
        <v>0</v>
      </c>
      <c r="BH256" s="209">
        <f t="shared" si="77"/>
        <v>0</v>
      </c>
      <c r="BI256" s="209">
        <f t="shared" si="78"/>
        <v>0</v>
      </c>
      <c r="BJ256" s="14" t="s">
        <v>79</v>
      </c>
      <c r="BK256" s="209">
        <f t="shared" si="79"/>
        <v>0</v>
      </c>
      <c r="BL256" s="14" t="s">
        <v>192</v>
      </c>
      <c r="BM256" s="208" t="s">
        <v>559</v>
      </c>
    </row>
    <row r="257" spans="1:65" s="2" customFormat="1" ht="16.5" customHeight="1">
      <c r="A257" s="31"/>
      <c r="B257" s="32"/>
      <c r="C257" s="196" t="s">
        <v>560</v>
      </c>
      <c r="D257" s="196" t="s">
        <v>129</v>
      </c>
      <c r="E257" s="197" t="s">
        <v>561</v>
      </c>
      <c r="F257" s="198" t="s">
        <v>267</v>
      </c>
      <c r="G257" s="199" t="s">
        <v>170</v>
      </c>
      <c r="H257" s="200">
        <v>1</v>
      </c>
      <c r="I257" s="201"/>
      <c r="J257" s="202">
        <f t="shared" si="70"/>
        <v>0</v>
      </c>
      <c r="K257" s="203"/>
      <c r="L257" s="36"/>
      <c r="M257" s="204" t="s">
        <v>1</v>
      </c>
      <c r="N257" s="205" t="s">
        <v>39</v>
      </c>
      <c r="O257" s="68"/>
      <c r="P257" s="206">
        <f t="shared" si="71"/>
        <v>0</v>
      </c>
      <c r="Q257" s="206">
        <v>0.0665</v>
      </c>
      <c r="R257" s="206">
        <f t="shared" si="72"/>
        <v>0.0665</v>
      </c>
      <c r="S257" s="206">
        <v>0</v>
      </c>
      <c r="T257" s="207">
        <f t="shared" si="7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08" t="s">
        <v>192</v>
      </c>
      <c r="AT257" s="208" t="s">
        <v>129</v>
      </c>
      <c r="AU257" s="208" t="s">
        <v>81</v>
      </c>
      <c r="AY257" s="14" t="s">
        <v>126</v>
      </c>
      <c r="BE257" s="209">
        <f t="shared" si="74"/>
        <v>0</v>
      </c>
      <c r="BF257" s="209">
        <f t="shared" si="75"/>
        <v>0</v>
      </c>
      <c r="BG257" s="209">
        <f t="shared" si="76"/>
        <v>0</v>
      </c>
      <c r="BH257" s="209">
        <f t="shared" si="77"/>
        <v>0</v>
      </c>
      <c r="BI257" s="209">
        <f t="shared" si="78"/>
        <v>0</v>
      </c>
      <c r="BJ257" s="14" t="s">
        <v>79</v>
      </c>
      <c r="BK257" s="209">
        <f t="shared" si="79"/>
        <v>0</v>
      </c>
      <c r="BL257" s="14" t="s">
        <v>192</v>
      </c>
      <c r="BM257" s="208" t="s">
        <v>562</v>
      </c>
    </row>
    <row r="258" spans="1:65" s="2" customFormat="1" ht="16.5" customHeight="1">
      <c r="A258" s="31"/>
      <c r="B258" s="32"/>
      <c r="C258" s="196" t="s">
        <v>563</v>
      </c>
      <c r="D258" s="196" t="s">
        <v>129</v>
      </c>
      <c r="E258" s="197" t="s">
        <v>564</v>
      </c>
      <c r="F258" s="198" t="s">
        <v>174</v>
      </c>
      <c r="G258" s="199" t="s">
        <v>170</v>
      </c>
      <c r="H258" s="200">
        <v>1</v>
      </c>
      <c r="I258" s="201"/>
      <c r="J258" s="202">
        <f t="shared" si="70"/>
        <v>0</v>
      </c>
      <c r="K258" s="203"/>
      <c r="L258" s="36"/>
      <c r="M258" s="204" t="s">
        <v>1</v>
      </c>
      <c r="N258" s="205" t="s">
        <v>39</v>
      </c>
      <c r="O258" s="68"/>
      <c r="P258" s="206">
        <f t="shared" si="71"/>
        <v>0</v>
      </c>
      <c r="Q258" s="206">
        <v>0.0665</v>
      </c>
      <c r="R258" s="206">
        <f t="shared" si="72"/>
        <v>0.0665</v>
      </c>
      <c r="S258" s="206">
        <v>0</v>
      </c>
      <c r="T258" s="207">
        <f t="shared" si="7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08" t="s">
        <v>192</v>
      </c>
      <c r="AT258" s="208" t="s">
        <v>129</v>
      </c>
      <c r="AU258" s="208" t="s">
        <v>81</v>
      </c>
      <c r="AY258" s="14" t="s">
        <v>126</v>
      </c>
      <c r="BE258" s="209">
        <f t="shared" si="74"/>
        <v>0</v>
      </c>
      <c r="BF258" s="209">
        <f t="shared" si="75"/>
        <v>0</v>
      </c>
      <c r="BG258" s="209">
        <f t="shared" si="76"/>
        <v>0</v>
      </c>
      <c r="BH258" s="209">
        <f t="shared" si="77"/>
        <v>0</v>
      </c>
      <c r="BI258" s="209">
        <f t="shared" si="78"/>
        <v>0</v>
      </c>
      <c r="BJ258" s="14" t="s">
        <v>79</v>
      </c>
      <c r="BK258" s="209">
        <f t="shared" si="79"/>
        <v>0</v>
      </c>
      <c r="BL258" s="14" t="s">
        <v>192</v>
      </c>
      <c r="BM258" s="208" t="s">
        <v>565</v>
      </c>
    </row>
    <row r="259" spans="2:63" s="12" customFormat="1" ht="22.9" customHeight="1">
      <c r="B259" s="180"/>
      <c r="C259" s="181"/>
      <c r="D259" s="182" t="s">
        <v>73</v>
      </c>
      <c r="E259" s="194" t="s">
        <v>566</v>
      </c>
      <c r="F259" s="194" t="s">
        <v>567</v>
      </c>
      <c r="G259" s="181"/>
      <c r="H259" s="181"/>
      <c r="I259" s="184"/>
      <c r="J259" s="195">
        <f>BK259</f>
        <v>0</v>
      </c>
      <c r="K259" s="181"/>
      <c r="L259" s="186"/>
      <c r="M259" s="187"/>
      <c r="N259" s="188"/>
      <c r="O259" s="188"/>
      <c r="P259" s="189">
        <f>SUM(P260:P266)</f>
        <v>0</v>
      </c>
      <c r="Q259" s="188"/>
      <c r="R259" s="189">
        <f>SUM(R260:R266)</f>
        <v>1.0370000000000001</v>
      </c>
      <c r="S259" s="188"/>
      <c r="T259" s="190">
        <f>SUM(T260:T266)</f>
        <v>0</v>
      </c>
      <c r="AR259" s="191" t="s">
        <v>81</v>
      </c>
      <c r="AT259" s="192" t="s">
        <v>73</v>
      </c>
      <c r="AU259" s="192" t="s">
        <v>79</v>
      </c>
      <c r="AY259" s="191" t="s">
        <v>126</v>
      </c>
      <c r="BK259" s="193">
        <f>SUM(BK260:BK266)</f>
        <v>0</v>
      </c>
    </row>
    <row r="260" spans="1:65" s="2" customFormat="1" ht="16.5" customHeight="1">
      <c r="A260" s="31"/>
      <c r="B260" s="32"/>
      <c r="C260" s="196" t="s">
        <v>568</v>
      </c>
      <c r="D260" s="196" t="s">
        <v>129</v>
      </c>
      <c r="E260" s="197" t="s">
        <v>569</v>
      </c>
      <c r="F260" s="198" t="s">
        <v>453</v>
      </c>
      <c r="G260" s="199" t="s">
        <v>143</v>
      </c>
      <c r="H260" s="200">
        <v>20</v>
      </c>
      <c r="I260" s="201"/>
      <c r="J260" s="202">
        <f aca="true" t="shared" si="80" ref="J260:J266">ROUND(I260*H260,2)</f>
        <v>0</v>
      </c>
      <c r="K260" s="203"/>
      <c r="L260" s="36"/>
      <c r="M260" s="204" t="s">
        <v>1</v>
      </c>
      <c r="N260" s="205" t="s">
        <v>39</v>
      </c>
      <c r="O260" s="68"/>
      <c r="P260" s="206">
        <f aca="true" t="shared" si="81" ref="P260:P266">O260*H260</f>
        <v>0</v>
      </c>
      <c r="Q260" s="206">
        <v>0.0122</v>
      </c>
      <c r="R260" s="206">
        <f aca="true" t="shared" si="82" ref="R260:R266">Q260*H260</f>
        <v>0.24400000000000002</v>
      </c>
      <c r="S260" s="206">
        <v>0</v>
      </c>
      <c r="T260" s="207">
        <f aca="true" t="shared" si="83" ref="T260:T266"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8" t="s">
        <v>192</v>
      </c>
      <c r="AT260" s="208" t="s">
        <v>129</v>
      </c>
      <c r="AU260" s="208" t="s">
        <v>81</v>
      </c>
      <c r="AY260" s="14" t="s">
        <v>126</v>
      </c>
      <c r="BE260" s="209">
        <f aca="true" t="shared" si="84" ref="BE260:BE266">IF(N260="základní",J260,0)</f>
        <v>0</v>
      </c>
      <c r="BF260" s="209">
        <f aca="true" t="shared" si="85" ref="BF260:BF266">IF(N260="snížená",J260,0)</f>
        <v>0</v>
      </c>
      <c r="BG260" s="209">
        <f aca="true" t="shared" si="86" ref="BG260:BG266">IF(N260="zákl. přenesená",J260,0)</f>
        <v>0</v>
      </c>
      <c r="BH260" s="209">
        <f aca="true" t="shared" si="87" ref="BH260:BH266">IF(N260="sníž. přenesená",J260,0)</f>
        <v>0</v>
      </c>
      <c r="BI260" s="209">
        <f aca="true" t="shared" si="88" ref="BI260:BI266">IF(N260="nulová",J260,0)</f>
        <v>0</v>
      </c>
      <c r="BJ260" s="14" t="s">
        <v>79</v>
      </c>
      <c r="BK260" s="209">
        <f aca="true" t="shared" si="89" ref="BK260:BK266">ROUND(I260*H260,2)</f>
        <v>0</v>
      </c>
      <c r="BL260" s="14" t="s">
        <v>192</v>
      </c>
      <c r="BM260" s="208" t="s">
        <v>570</v>
      </c>
    </row>
    <row r="261" spans="1:65" s="2" customFormat="1" ht="16.5" customHeight="1">
      <c r="A261" s="31"/>
      <c r="B261" s="32"/>
      <c r="C261" s="196" t="s">
        <v>571</v>
      </c>
      <c r="D261" s="196" t="s">
        <v>129</v>
      </c>
      <c r="E261" s="197" t="s">
        <v>572</v>
      </c>
      <c r="F261" s="198" t="s">
        <v>501</v>
      </c>
      <c r="G261" s="199" t="s">
        <v>143</v>
      </c>
      <c r="H261" s="200">
        <v>20</v>
      </c>
      <c r="I261" s="201"/>
      <c r="J261" s="202">
        <f t="shared" si="80"/>
        <v>0</v>
      </c>
      <c r="K261" s="203"/>
      <c r="L261" s="36"/>
      <c r="M261" s="204" t="s">
        <v>1</v>
      </c>
      <c r="N261" s="205" t="s">
        <v>39</v>
      </c>
      <c r="O261" s="68"/>
      <c r="P261" s="206">
        <f t="shared" si="81"/>
        <v>0</v>
      </c>
      <c r="Q261" s="206">
        <v>0.0122</v>
      </c>
      <c r="R261" s="206">
        <f t="shared" si="82"/>
        <v>0.24400000000000002</v>
      </c>
      <c r="S261" s="206">
        <v>0</v>
      </c>
      <c r="T261" s="207">
        <f t="shared" si="8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08" t="s">
        <v>192</v>
      </c>
      <c r="AT261" s="208" t="s">
        <v>129</v>
      </c>
      <c r="AU261" s="208" t="s">
        <v>81</v>
      </c>
      <c r="AY261" s="14" t="s">
        <v>126</v>
      </c>
      <c r="BE261" s="209">
        <f t="shared" si="84"/>
        <v>0</v>
      </c>
      <c r="BF261" s="209">
        <f t="shared" si="85"/>
        <v>0</v>
      </c>
      <c r="BG261" s="209">
        <f t="shared" si="86"/>
        <v>0</v>
      </c>
      <c r="BH261" s="209">
        <f t="shared" si="87"/>
        <v>0</v>
      </c>
      <c r="BI261" s="209">
        <f t="shared" si="88"/>
        <v>0</v>
      </c>
      <c r="BJ261" s="14" t="s">
        <v>79</v>
      </c>
      <c r="BK261" s="209">
        <f t="shared" si="89"/>
        <v>0</v>
      </c>
      <c r="BL261" s="14" t="s">
        <v>192</v>
      </c>
      <c r="BM261" s="208" t="s">
        <v>573</v>
      </c>
    </row>
    <row r="262" spans="1:65" s="2" customFormat="1" ht="16.5" customHeight="1">
      <c r="A262" s="31"/>
      <c r="B262" s="32"/>
      <c r="C262" s="196" t="s">
        <v>574</v>
      </c>
      <c r="D262" s="196" t="s">
        <v>129</v>
      </c>
      <c r="E262" s="197" t="s">
        <v>575</v>
      </c>
      <c r="F262" s="198" t="s">
        <v>576</v>
      </c>
      <c r="G262" s="199" t="s">
        <v>143</v>
      </c>
      <c r="H262" s="200">
        <v>20</v>
      </c>
      <c r="I262" s="201"/>
      <c r="J262" s="202">
        <f t="shared" si="80"/>
        <v>0</v>
      </c>
      <c r="K262" s="203"/>
      <c r="L262" s="36"/>
      <c r="M262" s="204" t="s">
        <v>1</v>
      </c>
      <c r="N262" s="205" t="s">
        <v>39</v>
      </c>
      <c r="O262" s="68"/>
      <c r="P262" s="206">
        <f t="shared" si="81"/>
        <v>0</v>
      </c>
      <c r="Q262" s="206">
        <v>0.0122</v>
      </c>
      <c r="R262" s="206">
        <f t="shared" si="82"/>
        <v>0.24400000000000002</v>
      </c>
      <c r="S262" s="206">
        <v>0</v>
      </c>
      <c r="T262" s="207">
        <f t="shared" si="8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8" t="s">
        <v>192</v>
      </c>
      <c r="AT262" s="208" t="s">
        <v>129</v>
      </c>
      <c r="AU262" s="208" t="s">
        <v>81</v>
      </c>
      <c r="AY262" s="14" t="s">
        <v>126</v>
      </c>
      <c r="BE262" s="209">
        <f t="shared" si="84"/>
        <v>0</v>
      </c>
      <c r="BF262" s="209">
        <f t="shared" si="85"/>
        <v>0</v>
      </c>
      <c r="BG262" s="209">
        <f t="shared" si="86"/>
        <v>0</v>
      </c>
      <c r="BH262" s="209">
        <f t="shared" si="87"/>
        <v>0</v>
      </c>
      <c r="BI262" s="209">
        <f t="shared" si="88"/>
        <v>0</v>
      </c>
      <c r="BJ262" s="14" t="s">
        <v>79</v>
      </c>
      <c r="BK262" s="209">
        <f t="shared" si="89"/>
        <v>0</v>
      </c>
      <c r="BL262" s="14" t="s">
        <v>192</v>
      </c>
      <c r="BM262" s="208" t="s">
        <v>577</v>
      </c>
    </row>
    <row r="263" spans="1:65" s="2" customFormat="1" ht="16.5" customHeight="1">
      <c r="A263" s="31"/>
      <c r="B263" s="32"/>
      <c r="C263" s="196" t="s">
        <v>578</v>
      </c>
      <c r="D263" s="196" t="s">
        <v>129</v>
      </c>
      <c r="E263" s="197" t="s">
        <v>579</v>
      </c>
      <c r="F263" s="198" t="s">
        <v>580</v>
      </c>
      <c r="G263" s="199" t="s">
        <v>143</v>
      </c>
      <c r="H263" s="200">
        <v>20</v>
      </c>
      <c r="I263" s="201"/>
      <c r="J263" s="202">
        <f t="shared" si="80"/>
        <v>0</v>
      </c>
      <c r="K263" s="203"/>
      <c r="L263" s="36"/>
      <c r="M263" s="204" t="s">
        <v>1</v>
      </c>
      <c r="N263" s="205" t="s">
        <v>39</v>
      </c>
      <c r="O263" s="68"/>
      <c r="P263" s="206">
        <f t="shared" si="81"/>
        <v>0</v>
      </c>
      <c r="Q263" s="206">
        <v>0.0122</v>
      </c>
      <c r="R263" s="206">
        <f t="shared" si="82"/>
        <v>0.24400000000000002</v>
      </c>
      <c r="S263" s="206">
        <v>0</v>
      </c>
      <c r="T263" s="207">
        <f t="shared" si="8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08" t="s">
        <v>192</v>
      </c>
      <c r="AT263" s="208" t="s">
        <v>129</v>
      </c>
      <c r="AU263" s="208" t="s">
        <v>81</v>
      </c>
      <c r="AY263" s="14" t="s">
        <v>126</v>
      </c>
      <c r="BE263" s="209">
        <f t="shared" si="84"/>
        <v>0</v>
      </c>
      <c r="BF263" s="209">
        <f t="shared" si="85"/>
        <v>0</v>
      </c>
      <c r="BG263" s="209">
        <f t="shared" si="86"/>
        <v>0</v>
      </c>
      <c r="BH263" s="209">
        <f t="shared" si="87"/>
        <v>0</v>
      </c>
      <c r="BI263" s="209">
        <f t="shared" si="88"/>
        <v>0</v>
      </c>
      <c r="BJ263" s="14" t="s">
        <v>79</v>
      </c>
      <c r="BK263" s="209">
        <f t="shared" si="89"/>
        <v>0</v>
      </c>
      <c r="BL263" s="14" t="s">
        <v>192</v>
      </c>
      <c r="BM263" s="208" t="s">
        <v>581</v>
      </c>
    </row>
    <row r="264" spans="1:65" s="2" customFormat="1" ht="16.5" customHeight="1">
      <c r="A264" s="31"/>
      <c r="B264" s="32"/>
      <c r="C264" s="196" t="s">
        <v>582</v>
      </c>
      <c r="D264" s="196" t="s">
        <v>129</v>
      </c>
      <c r="E264" s="197" t="s">
        <v>583</v>
      </c>
      <c r="F264" s="198" t="s">
        <v>584</v>
      </c>
      <c r="G264" s="199" t="s">
        <v>143</v>
      </c>
      <c r="H264" s="200">
        <v>3</v>
      </c>
      <c r="I264" s="201"/>
      <c r="J264" s="202">
        <f t="shared" si="80"/>
        <v>0</v>
      </c>
      <c r="K264" s="203"/>
      <c r="L264" s="36"/>
      <c r="M264" s="204" t="s">
        <v>1</v>
      </c>
      <c r="N264" s="205" t="s">
        <v>39</v>
      </c>
      <c r="O264" s="68"/>
      <c r="P264" s="206">
        <f t="shared" si="81"/>
        <v>0</v>
      </c>
      <c r="Q264" s="206">
        <v>0.0122</v>
      </c>
      <c r="R264" s="206">
        <f t="shared" si="82"/>
        <v>0.0366</v>
      </c>
      <c r="S264" s="206">
        <v>0</v>
      </c>
      <c r="T264" s="207">
        <f t="shared" si="8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8" t="s">
        <v>192</v>
      </c>
      <c r="AT264" s="208" t="s">
        <v>129</v>
      </c>
      <c r="AU264" s="208" t="s">
        <v>81</v>
      </c>
      <c r="AY264" s="14" t="s">
        <v>126</v>
      </c>
      <c r="BE264" s="209">
        <f t="shared" si="84"/>
        <v>0</v>
      </c>
      <c r="BF264" s="209">
        <f t="shared" si="85"/>
        <v>0</v>
      </c>
      <c r="BG264" s="209">
        <f t="shared" si="86"/>
        <v>0</v>
      </c>
      <c r="BH264" s="209">
        <f t="shared" si="87"/>
        <v>0</v>
      </c>
      <c r="BI264" s="209">
        <f t="shared" si="88"/>
        <v>0</v>
      </c>
      <c r="BJ264" s="14" t="s">
        <v>79</v>
      </c>
      <c r="BK264" s="209">
        <f t="shared" si="89"/>
        <v>0</v>
      </c>
      <c r="BL264" s="14" t="s">
        <v>192</v>
      </c>
      <c r="BM264" s="208" t="s">
        <v>585</v>
      </c>
    </row>
    <row r="265" spans="1:65" s="2" customFormat="1" ht="16.5" customHeight="1">
      <c r="A265" s="31"/>
      <c r="B265" s="32"/>
      <c r="C265" s="196" t="s">
        <v>586</v>
      </c>
      <c r="D265" s="196" t="s">
        <v>129</v>
      </c>
      <c r="E265" s="197" t="s">
        <v>587</v>
      </c>
      <c r="F265" s="198" t="s">
        <v>588</v>
      </c>
      <c r="G265" s="199" t="s">
        <v>170</v>
      </c>
      <c r="H265" s="200">
        <v>1</v>
      </c>
      <c r="I265" s="201"/>
      <c r="J265" s="202">
        <f t="shared" si="80"/>
        <v>0</v>
      </c>
      <c r="K265" s="203"/>
      <c r="L265" s="36"/>
      <c r="M265" s="204" t="s">
        <v>1</v>
      </c>
      <c r="N265" s="205" t="s">
        <v>39</v>
      </c>
      <c r="O265" s="68"/>
      <c r="P265" s="206">
        <f t="shared" si="81"/>
        <v>0</v>
      </c>
      <c r="Q265" s="206">
        <v>0.0122</v>
      </c>
      <c r="R265" s="206">
        <f t="shared" si="82"/>
        <v>0.0122</v>
      </c>
      <c r="S265" s="206">
        <v>0</v>
      </c>
      <c r="T265" s="207">
        <f t="shared" si="8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08" t="s">
        <v>192</v>
      </c>
      <c r="AT265" s="208" t="s">
        <v>129</v>
      </c>
      <c r="AU265" s="208" t="s">
        <v>81</v>
      </c>
      <c r="AY265" s="14" t="s">
        <v>126</v>
      </c>
      <c r="BE265" s="209">
        <f t="shared" si="84"/>
        <v>0</v>
      </c>
      <c r="BF265" s="209">
        <f t="shared" si="85"/>
        <v>0</v>
      </c>
      <c r="BG265" s="209">
        <f t="shared" si="86"/>
        <v>0</v>
      </c>
      <c r="BH265" s="209">
        <f t="shared" si="87"/>
        <v>0</v>
      </c>
      <c r="BI265" s="209">
        <f t="shared" si="88"/>
        <v>0</v>
      </c>
      <c r="BJ265" s="14" t="s">
        <v>79</v>
      </c>
      <c r="BK265" s="209">
        <f t="shared" si="89"/>
        <v>0</v>
      </c>
      <c r="BL265" s="14" t="s">
        <v>192</v>
      </c>
      <c r="BM265" s="208" t="s">
        <v>589</v>
      </c>
    </row>
    <row r="266" spans="1:65" s="2" customFormat="1" ht="16.5" customHeight="1">
      <c r="A266" s="31"/>
      <c r="B266" s="32"/>
      <c r="C266" s="196" t="s">
        <v>590</v>
      </c>
      <c r="D266" s="196" t="s">
        <v>129</v>
      </c>
      <c r="E266" s="197" t="s">
        <v>591</v>
      </c>
      <c r="F266" s="198" t="s">
        <v>174</v>
      </c>
      <c r="G266" s="199" t="s">
        <v>170</v>
      </c>
      <c r="H266" s="200">
        <v>1</v>
      </c>
      <c r="I266" s="201"/>
      <c r="J266" s="202">
        <f t="shared" si="80"/>
        <v>0</v>
      </c>
      <c r="K266" s="203"/>
      <c r="L266" s="36"/>
      <c r="M266" s="204" t="s">
        <v>1</v>
      </c>
      <c r="N266" s="205" t="s">
        <v>39</v>
      </c>
      <c r="O266" s="68"/>
      <c r="P266" s="206">
        <f t="shared" si="81"/>
        <v>0</v>
      </c>
      <c r="Q266" s="206">
        <v>0.0122</v>
      </c>
      <c r="R266" s="206">
        <f t="shared" si="82"/>
        <v>0.0122</v>
      </c>
      <c r="S266" s="206">
        <v>0</v>
      </c>
      <c r="T266" s="207">
        <f t="shared" si="8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8" t="s">
        <v>192</v>
      </c>
      <c r="AT266" s="208" t="s">
        <v>129</v>
      </c>
      <c r="AU266" s="208" t="s">
        <v>81</v>
      </c>
      <c r="AY266" s="14" t="s">
        <v>126</v>
      </c>
      <c r="BE266" s="209">
        <f t="shared" si="84"/>
        <v>0</v>
      </c>
      <c r="BF266" s="209">
        <f t="shared" si="85"/>
        <v>0</v>
      </c>
      <c r="BG266" s="209">
        <f t="shared" si="86"/>
        <v>0</v>
      </c>
      <c r="BH266" s="209">
        <f t="shared" si="87"/>
        <v>0</v>
      </c>
      <c r="BI266" s="209">
        <f t="shared" si="88"/>
        <v>0</v>
      </c>
      <c r="BJ266" s="14" t="s">
        <v>79</v>
      </c>
      <c r="BK266" s="209">
        <f t="shared" si="89"/>
        <v>0</v>
      </c>
      <c r="BL266" s="14" t="s">
        <v>192</v>
      </c>
      <c r="BM266" s="208" t="s">
        <v>592</v>
      </c>
    </row>
    <row r="267" spans="2:63" s="12" customFormat="1" ht="25.9" customHeight="1">
      <c r="B267" s="180"/>
      <c r="C267" s="181"/>
      <c r="D267" s="182" t="s">
        <v>73</v>
      </c>
      <c r="E267" s="183" t="s">
        <v>593</v>
      </c>
      <c r="F267" s="183" t="s">
        <v>594</v>
      </c>
      <c r="G267" s="181"/>
      <c r="H267" s="181"/>
      <c r="I267" s="184"/>
      <c r="J267" s="185">
        <f>BK267</f>
        <v>0</v>
      </c>
      <c r="K267" s="181"/>
      <c r="L267" s="186"/>
      <c r="M267" s="187"/>
      <c r="N267" s="188"/>
      <c r="O267" s="188"/>
      <c r="P267" s="189">
        <f>P268+P270+P272+P275+P277</f>
        <v>0</v>
      </c>
      <c r="Q267" s="188"/>
      <c r="R267" s="189">
        <f>R268+R270+R272+R275+R277</f>
        <v>0</v>
      </c>
      <c r="S267" s="188"/>
      <c r="T267" s="190">
        <f>T268+T270+T272+T275+T277</f>
        <v>0</v>
      </c>
      <c r="AR267" s="191" t="s">
        <v>148</v>
      </c>
      <c r="AT267" s="192" t="s">
        <v>73</v>
      </c>
      <c r="AU267" s="192" t="s">
        <v>74</v>
      </c>
      <c r="AY267" s="191" t="s">
        <v>126</v>
      </c>
      <c r="BK267" s="193">
        <f>BK268+BK270+BK272+BK275+BK277</f>
        <v>0</v>
      </c>
    </row>
    <row r="268" spans="2:63" s="12" customFormat="1" ht="22.9" customHeight="1">
      <c r="B268" s="180"/>
      <c r="C268" s="181"/>
      <c r="D268" s="182" t="s">
        <v>73</v>
      </c>
      <c r="E268" s="194" t="s">
        <v>595</v>
      </c>
      <c r="F268" s="194" t="s">
        <v>596</v>
      </c>
      <c r="G268" s="181"/>
      <c r="H268" s="181"/>
      <c r="I268" s="184"/>
      <c r="J268" s="195">
        <f>BK268</f>
        <v>0</v>
      </c>
      <c r="K268" s="181"/>
      <c r="L268" s="186"/>
      <c r="M268" s="187"/>
      <c r="N268" s="188"/>
      <c r="O268" s="188"/>
      <c r="P268" s="189">
        <f>P269</f>
        <v>0</v>
      </c>
      <c r="Q268" s="188"/>
      <c r="R268" s="189">
        <f>R269</f>
        <v>0</v>
      </c>
      <c r="S268" s="188"/>
      <c r="T268" s="190">
        <f>T269</f>
        <v>0</v>
      </c>
      <c r="AR268" s="191" t="s">
        <v>148</v>
      </c>
      <c r="AT268" s="192" t="s">
        <v>73</v>
      </c>
      <c r="AU268" s="192" t="s">
        <v>79</v>
      </c>
      <c r="AY268" s="191" t="s">
        <v>126</v>
      </c>
      <c r="BK268" s="193">
        <f>BK269</f>
        <v>0</v>
      </c>
    </row>
    <row r="269" spans="1:65" s="2" customFormat="1" ht="16.5" customHeight="1">
      <c r="A269" s="31"/>
      <c r="B269" s="32"/>
      <c r="C269" s="196" t="s">
        <v>597</v>
      </c>
      <c r="D269" s="196" t="s">
        <v>129</v>
      </c>
      <c r="E269" s="197" t="s">
        <v>598</v>
      </c>
      <c r="F269" s="198" t="s">
        <v>599</v>
      </c>
      <c r="G269" s="199" t="s">
        <v>600</v>
      </c>
      <c r="H269" s="200">
        <v>18946.691</v>
      </c>
      <c r="I269" s="201"/>
      <c r="J269" s="202">
        <f>ROUND(I269*H269,2)</f>
        <v>0</v>
      </c>
      <c r="K269" s="203"/>
      <c r="L269" s="36"/>
      <c r="M269" s="204" t="s">
        <v>1</v>
      </c>
      <c r="N269" s="205" t="s">
        <v>39</v>
      </c>
      <c r="O269" s="68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08" t="s">
        <v>601</v>
      </c>
      <c r="AT269" s="208" t="s">
        <v>129</v>
      </c>
      <c r="AU269" s="208" t="s">
        <v>81</v>
      </c>
      <c r="AY269" s="14" t="s">
        <v>126</v>
      </c>
      <c r="BE269" s="209">
        <f>IF(N269="základní",J269,0)</f>
        <v>0</v>
      </c>
      <c r="BF269" s="209">
        <f>IF(N269="snížená",J269,0)</f>
        <v>0</v>
      </c>
      <c r="BG269" s="209">
        <f>IF(N269="zákl. přenesená",J269,0)</f>
        <v>0</v>
      </c>
      <c r="BH269" s="209">
        <f>IF(N269="sníž. přenesená",J269,0)</f>
        <v>0</v>
      </c>
      <c r="BI269" s="209">
        <f>IF(N269="nulová",J269,0)</f>
        <v>0</v>
      </c>
      <c r="BJ269" s="14" t="s">
        <v>79</v>
      </c>
      <c r="BK269" s="209">
        <f>ROUND(I269*H269,2)</f>
        <v>0</v>
      </c>
      <c r="BL269" s="14" t="s">
        <v>601</v>
      </c>
      <c r="BM269" s="208" t="s">
        <v>602</v>
      </c>
    </row>
    <row r="270" spans="2:63" s="12" customFormat="1" ht="22.9" customHeight="1">
      <c r="B270" s="180"/>
      <c r="C270" s="181"/>
      <c r="D270" s="182" t="s">
        <v>73</v>
      </c>
      <c r="E270" s="194" t="s">
        <v>603</v>
      </c>
      <c r="F270" s="194" t="s">
        <v>604</v>
      </c>
      <c r="G270" s="181"/>
      <c r="H270" s="181"/>
      <c r="I270" s="184"/>
      <c r="J270" s="195">
        <f>BK270</f>
        <v>0</v>
      </c>
      <c r="K270" s="181"/>
      <c r="L270" s="186"/>
      <c r="M270" s="187"/>
      <c r="N270" s="188"/>
      <c r="O270" s="188"/>
      <c r="P270" s="189">
        <f>P271</f>
        <v>0</v>
      </c>
      <c r="Q270" s="188"/>
      <c r="R270" s="189">
        <f>R271</f>
        <v>0</v>
      </c>
      <c r="S270" s="188"/>
      <c r="T270" s="190">
        <f>T271</f>
        <v>0</v>
      </c>
      <c r="AR270" s="191" t="s">
        <v>148</v>
      </c>
      <c r="AT270" s="192" t="s">
        <v>73</v>
      </c>
      <c r="AU270" s="192" t="s">
        <v>79</v>
      </c>
      <c r="AY270" s="191" t="s">
        <v>126</v>
      </c>
      <c r="BK270" s="193">
        <f>BK271</f>
        <v>0</v>
      </c>
    </row>
    <row r="271" spans="1:65" s="2" customFormat="1" ht="16.5" customHeight="1">
      <c r="A271" s="31"/>
      <c r="B271" s="32"/>
      <c r="C271" s="196" t="s">
        <v>605</v>
      </c>
      <c r="D271" s="196" t="s">
        <v>129</v>
      </c>
      <c r="E271" s="197" t="s">
        <v>606</v>
      </c>
      <c r="F271" s="198" t="s">
        <v>607</v>
      </c>
      <c r="G271" s="199" t="s">
        <v>600</v>
      </c>
      <c r="H271" s="200">
        <v>18946.691</v>
      </c>
      <c r="I271" s="201"/>
      <c r="J271" s="202">
        <f>ROUND(I271*H271,2)</f>
        <v>0</v>
      </c>
      <c r="K271" s="203"/>
      <c r="L271" s="36"/>
      <c r="M271" s="204" t="s">
        <v>1</v>
      </c>
      <c r="N271" s="205" t="s">
        <v>39</v>
      </c>
      <c r="O271" s="68"/>
      <c r="P271" s="206">
        <f>O271*H271</f>
        <v>0</v>
      </c>
      <c r="Q271" s="206">
        <v>0</v>
      </c>
      <c r="R271" s="206">
        <f>Q271*H271</f>
        <v>0</v>
      </c>
      <c r="S271" s="206">
        <v>0</v>
      </c>
      <c r="T271" s="207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08" t="s">
        <v>601</v>
      </c>
      <c r="AT271" s="208" t="s">
        <v>129</v>
      </c>
      <c r="AU271" s="208" t="s">
        <v>81</v>
      </c>
      <c r="AY271" s="14" t="s">
        <v>126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4" t="s">
        <v>79</v>
      </c>
      <c r="BK271" s="209">
        <f>ROUND(I271*H271,2)</f>
        <v>0</v>
      </c>
      <c r="BL271" s="14" t="s">
        <v>601</v>
      </c>
      <c r="BM271" s="208" t="s">
        <v>608</v>
      </c>
    </row>
    <row r="272" spans="2:63" s="12" customFormat="1" ht="22.9" customHeight="1">
      <c r="B272" s="180"/>
      <c r="C272" s="181"/>
      <c r="D272" s="182" t="s">
        <v>73</v>
      </c>
      <c r="E272" s="194" t="s">
        <v>609</v>
      </c>
      <c r="F272" s="194" t="s">
        <v>610</v>
      </c>
      <c r="G272" s="181"/>
      <c r="H272" s="181"/>
      <c r="I272" s="184"/>
      <c r="J272" s="195">
        <f>BK272</f>
        <v>0</v>
      </c>
      <c r="K272" s="181"/>
      <c r="L272" s="186"/>
      <c r="M272" s="187"/>
      <c r="N272" s="188"/>
      <c r="O272" s="188"/>
      <c r="P272" s="189">
        <f>SUM(P273:P274)</f>
        <v>0</v>
      </c>
      <c r="Q272" s="188"/>
      <c r="R272" s="189">
        <f>SUM(R273:R274)</f>
        <v>0</v>
      </c>
      <c r="S272" s="188"/>
      <c r="T272" s="190">
        <f>SUM(T273:T274)</f>
        <v>0</v>
      </c>
      <c r="AR272" s="191" t="s">
        <v>148</v>
      </c>
      <c r="AT272" s="192" t="s">
        <v>73</v>
      </c>
      <c r="AU272" s="192" t="s">
        <v>79</v>
      </c>
      <c r="AY272" s="191" t="s">
        <v>126</v>
      </c>
      <c r="BK272" s="193">
        <f>SUM(BK273:BK274)</f>
        <v>0</v>
      </c>
    </row>
    <row r="273" spans="1:65" s="2" customFormat="1" ht="16.5" customHeight="1">
      <c r="A273" s="31"/>
      <c r="B273" s="32"/>
      <c r="C273" s="196" t="s">
        <v>611</v>
      </c>
      <c r="D273" s="196" t="s">
        <v>129</v>
      </c>
      <c r="E273" s="197" t="s">
        <v>612</v>
      </c>
      <c r="F273" s="198" t="s">
        <v>613</v>
      </c>
      <c r="G273" s="199" t="s">
        <v>600</v>
      </c>
      <c r="H273" s="200">
        <v>18946.691</v>
      </c>
      <c r="I273" s="201"/>
      <c r="J273" s="202">
        <f>ROUND(I273*H273,2)</f>
        <v>0</v>
      </c>
      <c r="K273" s="203"/>
      <c r="L273" s="36"/>
      <c r="M273" s="204" t="s">
        <v>1</v>
      </c>
      <c r="N273" s="205" t="s">
        <v>39</v>
      </c>
      <c r="O273" s="68"/>
      <c r="P273" s="206">
        <f>O273*H273</f>
        <v>0</v>
      </c>
      <c r="Q273" s="206">
        <v>0</v>
      </c>
      <c r="R273" s="206">
        <f>Q273*H273</f>
        <v>0</v>
      </c>
      <c r="S273" s="206">
        <v>0</v>
      </c>
      <c r="T273" s="207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08" t="s">
        <v>601</v>
      </c>
      <c r="AT273" s="208" t="s">
        <v>129</v>
      </c>
      <c r="AU273" s="208" t="s">
        <v>81</v>
      </c>
      <c r="AY273" s="14" t="s">
        <v>126</v>
      </c>
      <c r="BE273" s="209">
        <f>IF(N273="základní",J273,0)</f>
        <v>0</v>
      </c>
      <c r="BF273" s="209">
        <f>IF(N273="snížená",J273,0)</f>
        <v>0</v>
      </c>
      <c r="BG273" s="209">
        <f>IF(N273="zákl. přenesená",J273,0)</f>
        <v>0</v>
      </c>
      <c r="BH273" s="209">
        <f>IF(N273="sníž. přenesená",J273,0)</f>
        <v>0</v>
      </c>
      <c r="BI273" s="209">
        <f>IF(N273="nulová",J273,0)</f>
        <v>0</v>
      </c>
      <c r="BJ273" s="14" t="s">
        <v>79</v>
      </c>
      <c r="BK273" s="209">
        <f>ROUND(I273*H273,2)</f>
        <v>0</v>
      </c>
      <c r="BL273" s="14" t="s">
        <v>601</v>
      </c>
      <c r="BM273" s="208" t="s">
        <v>614</v>
      </c>
    </row>
    <row r="274" spans="1:65" s="2" customFormat="1" ht="16.5" customHeight="1">
      <c r="A274" s="31"/>
      <c r="B274" s="32"/>
      <c r="C274" s="196" t="s">
        <v>615</v>
      </c>
      <c r="D274" s="196" t="s">
        <v>129</v>
      </c>
      <c r="E274" s="197" t="s">
        <v>616</v>
      </c>
      <c r="F274" s="198" t="s">
        <v>617</v>
      </c>
      <c r="G274" s="199" t="s">
        <v>600</v>
      </c>
      <c r="H274" s="200">
        <v>18946.691</v>
      </c>
      <c r="I274" s="201"/>
      <c r="J274" s="202">
        <f>ROUND(I274*H274,2)</f>
        <v>0</v>
      </c>
      <c r="K274" s="203"/>
      <c r="L274" s="36"/>
      <c r="M274" s="204" t="s">
        <v>1</v>
      </c>
      <c r="N274" s="205" t="s">
        <v>39</v>
      </c>
      <c r="O274" s="68"/>
      <c r="P274" s="206">
        <f>O274*H274</f>
        <v>0</v>
      </c>
      <c r="Q274" s="206">
        <v>0</v>
      </c>
      <c r="R274" s="206">
        <f>Q274*H274</f>
        <v>0</v>
      </c>
      <c r="S274" s="206">
        <v>0</v>
      </c>
      <c r="T274" s="207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8" t="s">
        <v>601</v>
      </c>
      <c r="AT274" s="208" t="s">
        <v>129</v>
      </c>
      <c r="AU274" s="208" t="s">
        <v>81</v>
      </c>
      <c r="AY274" s="14" t="s">
        <v>126</v>
      </c>
      <c r="BE274" s="209">
        <f>IF(N274="základní",J274,0)</f>
        <v>0</v>
      </c>
      <c r="BF274" s="209">
        <f>IF(N274="snížená",J274,0)</f>
        <v>0</v>
      </c>
      <c r="BG274" s="209">
        <f>IF(N274="zákl. přenesená",J274,0)</f>
        <v>0</v>
      </c>
      <c r="BH274" s="209">
        <f>IF(N274="sníž. přenesená",J274,0)</f>
        <v>0</v>
      </c>
      <c r="BI274" s="209">
        <f>IF(N274="nulová",J274,0)</f>
        <v>0</v>
      </c>
      <c r="BJ274" s="14" t="s">
        <v>79</v>
      </c>
      <c r="BK274" s="209">
        <f>ROUND(I274*H274,2)</f>
        <v>0</v>
      </c>
      <c r="BL274" s="14" t="s">
        <v>601</v>
      </c>
      <c r="BM274" s="208" t="s">
        <v>618</v>
      </c>
    </row>
    <row r="275" spans="2:63" s="12" customFormat="1" ht="22.9" customHeight="1">
      <c r="B275" s="180"/>
      <c r="C275" s="181"/>
      <c r="D275" s="182" t="s">
        <v>73</v>
      </c>
      <c r="E275" s="194" t="s">
        <v>619</v>
      </c>
      <c r="F275" s="194" t="s">
        <v>620</v>
      </c>
      <c r="G275" s="181"/>
      <c r="H275" s="181"/>
      <c r="I275" s="184"/>
      <c r="J275" s="195">
        <f>BK275</f>
        <v>0</v>
      </c>
      <c r="K275" s="181"/>
      <c r="L275" s="186"/>
      <c r="M275" s="187"/>
      <c r="N275" s="188"/>
      <c r="O275" s="188"/>
      <c r="P275" s="189">
        <f>P276</f>
        <v>0</v>
      </c>
      <c r="Q275" s="188"/>
      <c r="R275" s="189">
        <f>R276</f>
        <v>0</v>
      </c>
      <c r="S275" s="188"/>
      <c r="T275" s="190">
        <f>T276</f>
        <v>0</v>
      </c>
      <c r="AR275" s="191" t="s">
        <v>148</v>
      </c>
      <c r="AT275" s="192" t="s">
        <v>73</v>
      </c>
      <c r="AU275" s="192" t="s">
        <v>79</v>
      </c>
      <c r="AY275" s="191" t="s">
        <v>126</v>
      </c>
      <c r="BK275" s="193">
        <f>BK276</f>
        <v>0</v>
      </c>
    </row>
    <row r="276" spans="1:65" s="2" customFormat="1" ht="16.5" customHeight="1">
      <c r="A276" s="31"/>
      <c r="B276" s="32"/>
      <c r="C276" s="196" t="s">
        <v>621</v>
      </c>
      <c r="D276" s="196" t="s">
        <v>129</v>
      </c>
      <c r="E276" s="197" t="s">
        <v>622</v>
      </c>
      <c r="F276" s="198" t="s">
        <v>623</v>
      </c>
      <c r="G276" s="199" t="s">
        <v>600</v>
      </c>
      <c r="H276" s="200">
        <v>18946.691</v>
      </c>
      <c r="I276" s="201"/>
      <c r="J276" s="202">
        <f>ROUND(I276*H276,2)</f>
        <v>0</v>
      </c>
      <c r="K276" s="203"/>
      <c r="L276" s="36"/>
      <c r="M276" s="204" t="s">
        <v>1</v>
      </c>
      <c r="N276" s="205" t="s">
        <v>39</v>
      </c>
      <c r="O276" s="68"/>
      <c r="P276" s="206">
        <f>O276*H276</f>
        <v>0</v>
      </c>
      <c r="Q276" s="206">
        <v>0</v>
      </c>
      <c r="R276" s="206">
        <f>Q276*H276</f>
        <v>0</v>
      </c>
      <c r="S276" s="206">
        <v>0</v>
      </c>
      <c r="T276" s="207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08" t="s">
        <v>601</v>
      </c>
      <c r="AT276" s="208" t="s">
        <v>129</v>
      </c>
      <c r="AU276" s="208" t="s">
        <v>81</v>
      </c>
      <c r="AY276" s="14" t="s">
        <v>126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4" t="s">
        <v>79</v>
      </c>
      <c r="BK276" s="209">
        <f>ROUND(I276*H276,2)</f>
        <v>0</v>
      </c>
      <c r="BL276" s="14" t="s">
        <v>601</v>
      </c>
      <c r="BM276" s="208" t="s">
        <v>624</v>
      </c>
    </row>
    <row r="277" spans="2:63" s="12" customFormat="1" ht="22.9" customHeight="1">
      <c r="B277" s="180"/>
      <c r="C277" s="181"/>
      <c r="D277" s="182" t="s">
        <v>73</v>
      </c>
      <c r="E277" s="194" t="s">
        <v>625</v>
      </c>
      <c r="F277" s="194" t="s">
        <v>626</v>
      </c>
      <c r="G277" s="181"/>
      <c r="H277" s="181"/>
      <c r="I277" s="184"/>
      <c r="J277" s="195">
        <f>BK277</f>
        <v>0</v>
      </c>
      <c r="K277" s="181"/>
      <c r="L277" s="186"/>
      <c r="M277" s="187"/>
      <c r="N277" s="188"/>
      <c r="O277" s="188"/>
      <c r="P277" s="189">
        <f>P278</f>
        <v>0</v>
      </c>
      <c r="Q277" s="188"/>
      <c r="R277" s="189">
        <f>R278</f>
        <v>0</v>
      </c>
      <c r="S277" s="188"/>
      <c r="T277" s="190">
        <f>T278</f>
        <v>0</v>
      </c>
      <c r="AR277" s="191" t="s">
        <v>148</v>
      </c>
      <c r="AT277" s="192" t="s">
        <v>73</v>
      </c>
      <c r="AU277" s="192" t="s">
        <v>79</v>
      </c>
      <c r="AY277" s="191" t="s">
        <v>126</v>
      </c>
      <c r="BK277" s="193">
        <f>BK278</f>
        <v>0</v>
      </c>
    </row>
    <row r="278" spans="1:65" s="2" customFormat="1" ht="21.75" customHeight="1">
      <c r="A278" s="31"/>
      <c r="B278" s="32"/>
      <c r="C278" s="196" t="s">
        <v>627</v>
      </c>
      <c r="D278" s="196" t="s">
        <v>129</v>
      </c>
      <c r="E278" s="197" t="s">
        <v>628</v>
      </c>
      <c r="F278" s="198" t="s">
        <v>629</v>
      </c>
      <c r="G278" s="199" t="s">
        <v>600</v>
      </c>
      <c r="H278" s="200">
        <v>18946.691</v>
      </c>
      <c r="I278" s="201"/>
      <c r="J278" s="202">
        <f>ROUND(I278*H278,2)</f>
        <v>0</v>
      </c>
      <c r="K278" s="203"/>
      <c r="L278" s="36"/>
      <c r="M278" s="210" t="s">
        <v>1</v>
      </c>
      <c r="N278" s="211" t="s">
        <v>39</v>
      </c>
      <c r="O278" s="212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8" t="s">
        <v>601</v>
      </c>
      <c r="AT278" s="208" t="s">
        <v>129</v>
      </c>
      <c r="AU278" s="208" t="s">
        <v>81</v>
      </c>
      <c r="AY278" s="14" t="s">
        <v>126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4" t="s">
        <v>79</v>
      </c>
      <c r="BK278" s="209">
        <f>ROUND(I278*H278,2)</f>
        <v>0</v>
      </c>
      <c r="BL278" s="14" t="s">
        <v>601</v>
      </c>
      <c r="BM278" s="208" t="s">
        <v>630</v>
      </c>
    </row>
    <row r="279" spans="1:31" s="2" customFormat="1" ht="6.95" customHeight="1">
      <c r="A279" s="31"/>
      <c r="B279" s="51"/>
      <c r="C279" s="52"/>
      <c r="D279" s="52"/>
      <c r="E279" s="52"/>
      <c r="F279" s="52"/>
      <c r="G279" s="52"/>
      <c r="H279" s="52"/>
      <c r="I279" s="144"/>
      <c r="J279" s="52"/>
      <c r="K279" s="52"/>
      <c r="L279" s="36"/>
      <c r="M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</row>
  </sheetData>
  <sheetProtection algorithmName="SHA-512" hashValue="hBXTALJ6QYZ7XI6Mbfa2sAg9ivVrL7e+z6tFEvsAegnwRb3ml15eNLS3sSAk8FQKp4vFmk2qpA1JMyKtEzlEww==" saltValue="vyPhml7QYAFkTJ2yZB59HUUasoi6K1Pmh+ps9rrn5ysimor7CFwKlBsdGV2t/FfmrPFMZL6p47iHSSQKTmT5+A==" spinCount="100000" sheet="1" objects="1" scenarios="1" formatColumns="0" formatRows="0" autoFilter="0"/>
  <autoFilter ref="C134:K278"/>
  <mergeCells count="6">
    <mergeCell ref="L2:V2"/>
    <mergeCell ref="E7:H7"/>
    <mergeCell ref="E16:H16"/>
    <mergeCell ref="E25:H25"/>
    <mergeCell ref="E85:H8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2021-09-16T11:05:53Z</dcterms:created>
  <dcterms:modified xsi:type="dcterms:W3CDTF">2021-10-20T07:04:58Z</dcterms:modified>
  <cp:category/>
  <cp:version/>
  <cp:contentType/>
  <cp:contentStatus/>
</cp:coreProperties>
</file>