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mecky-vytah - Stavební ú..." sheetId="2" r:id="rId2"/>
    <sheet name="dodavka výtahu - Dodávka ..." sheetId="3" r:id="rId3"/>
  </sheets>
  <definedNames>
    <definedName name="_xlnm.Print_Area" localSheetId="0">'Rekapitulace stavby'!$D$4:$AO$76,'Rekapitulace stavby'!$C$82:$AQ$97</definedName>
    <definedName name="_xlnm._FilterDatabase" localSheetId="1" hidden="1">'Smecky-vytah - Stavební ú...'!$C$137:$K$261</definedName>
    <definedName name="_xlnm.Print_Area" localSheetId="1">'Smecky-vytah - Stavební ú...'!$C$4:$J$76,'Smecky-vytah - Stavební ú...'!$C$82:$J$119,'Smecky-vytah - Stavební ú...'!$C$125:$K$261</definedName>
    <definedName name="_xlnm._FilterDatabase" localSheetId="2" hidden="1">'dodavka výtahu - Dodávka ...'!$C$117:$K$122</definedName>
    <definedName name="_xlnm.Print_Area" localSheetId="2">'dodavka výtahu - Dodávka ...'!$C$4:$J$76,'dodavka výtahu - Dodávka ...'!$C$82:$J$99,'dodavka výtahu - Dodávka ...'!$C$105:$K$122</definedName>
    <definedName name="_xlnm.Print_Titles" localSheetId="0">'Rekapitulace stavby'!$92:$92</definedName>
    <definedName name="_xlnm.Print_Titles" localSheetId="1">'Smecky-vytah - Stavební ú...'!$137:$137</definedName>
    <definedName name="_xlnm.Print_Titles" localSheetId="2">'dodavka výtahu - Dodávka ...'!$117:$117</definedName>
  </definedNames>
  <calcPr fullCalcOnLoad="1"/>
</workbook>
</file>

<file path=xl/sharedStrings.xml><?xml version="1.0" encoding="utf-8"?>
<sst xmlns="http://schemas.openxmlformats.org/spreadsheetml/2006/main" count="2080" uniqueCount="589">
  <si>
    <t>Export Komplet</t>
  </si>
  <si>
    <t/>
  </si>
  <si>
    <t>2.0</t>
  </si>
  <si>
    <t>ZAMOK</t>
  </si>
  <si>
    <t>False</t>
  </si>
  <si>
    <t>{a396e1b9-953a-4120-9278-b428f3b647ba}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</si>
  <si>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</si>
  <si>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</si>
  <si>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</si>
  <si>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</si>
  <si>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</si>
  <si>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</si>
  <si>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</si>
  <si>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</si>
  <si>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Smecky-vytahcelkem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</si>
  <si>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</si>
  <si>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</si>
  <si>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za účelem vestavby výtahu,objekt MZe, Ve Smečkách 33, Praha 1</t>
  </si>
  <si>
    <t>KSO:</t>
  </si>
  <si>
    <t>CC-CZ:</t>
  </si>
  <si>
    <t>Místo:</t>
  </si>
  <si>
    <t>objekt MZe, Ve Smečkách 33, Praha 1</t>
  </si>
  <si>
    <t>Datum:</t>
  </si>
  <si>
    <t>28. 12. 2020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</si>
  <si>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</si>
  <si>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</si>
  <si>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</si>
  <si>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</si>
  <si>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</si>
  <si>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</si>
  <si>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</si>
  <si>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</si>
  <si>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</si>
  <si>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</si>
  <si>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</si>
  <si>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</si>
  <si>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</si>
  <si>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</si>
  <si>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</si>
  <si>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</si>
  <si>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</si>
  <si>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</si>
  <si>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</si>
  <si>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</si>
  <si>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</si>
  <si>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</si>
  <si>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</si>
  <si>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</si>
  <si>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</si>
  <si>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</si>
  <si>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</si>
  <si>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</si>
  <si>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</si>
  <si>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</si>
  <si>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</si>
  <si>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</si>
  <si>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</si>
  <si>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</si>
  <si>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</si>
  <si>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</si>
  <si>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</si>
  <si>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</si>
  <si>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</si>
  <si>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</si>
  <si>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</si>
  <si>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</si>
  <si>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</si>
  <si>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</si>
  <si>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</si>
  <si>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</si>
  <si>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</si>
  <si>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</si>
  <si>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</si>
  <si>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</si>
  <si>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</si>
  <si>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</si>
  <si>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</si>
  <si>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</si>
  <si>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</si>
  <si>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Smecky-vytah</t>
  </si>
  <si>
    <t>STA</t>
  </si>
  <si>
    <t>1</t>
  </si>
  <si>
    <t>{fab82b2d-9884-42ee-ae5d-56c1692b6ad4}</t>
  </si>
  <si>
    <t>2</t>
  </si>
  <si>
    <t>dodavka výtahu</t>
  </si>
  <si>
    <t>Dodávka a montáž výtahu</t>
  </si>
  <si>
    <t>{a982aae9-586a-4229-b155-777ba7d0b2cd}</t>
  </si>
  <si>
    <t>KRYCÍ LIST SOUPISU PRACÍ</t>
  </si>
  <si>
    <t>Objekt:</t>
  </si>
  <si>
    <t>Smecky-vytah - Stavební úpravy za účelem vestavby výtahu,objekt MZe, Ve Smečkách 33, Praha 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</si>
  <si>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</si>
  <si>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</si>
  <si>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</si>
  <si>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</si>
  <si>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</si>
  <si>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</si>
  <si>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</si>
  <si>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</si>
  <si>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</si>
  <si>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</si>
  <si>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</si>
  <si>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</si>
  <si>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</si>
  <si>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</si>
  <si>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</si>
  <si>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</si>
  <si>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767 - Konstrukce zámečnické</t>
  </si>
  <si>
    <t xml:space="preserve">    771 - Podlahy z dlaždic</t>
  </si>
  <si>
    <t xml:space="preserve">    772 - Podlahy z kamene</t>
  </si>
  <si>
    <t xml:space="preserve">    784 - Dokončovací práce - malby 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</si>
  <si>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</si>
  <si>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</si>
  <si>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</si>
  <si>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</si>
  <si>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</si>
  <si>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</si>
  <si>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</si>
  <si>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</si>
  <si>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</si>
  <si>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</si>
  <si>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</si>
  <si>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</si>
  <si>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</si>
  <si>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</si>
  <si>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</si>
  <si>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</si>
  <si>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</si>
  <si>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</si>
  <si>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</si>
  <si>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</si>
  <si>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</si>
  <si>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</si>
  <si>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</si>
  <si>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</si>
  <si>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</si>
  <si>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131313101</t>
  </si>
  <si>
    <t>Hloubení jam ručně zapažených i nezapažených s urovnáním dna do předepsaného profilu a spádu</t>
  </si>
  <si>
    <t>m3</t>
  </si>
  <si>
    <t>CS ÚRS 2020 01</t>
  </si>
  <si>
    <t>4</t>
  </si>
  <si>
    <t>542855070</t>
  </si>
  <si>
    <t>132212112</t>
  </si>
  <si>
    <t>Hloubení rýh š do 800 mm v nesoudržných horninách třídy těžitelnosti I, skupiny 3 ručně</t>
  </si>
  <si>
    <t>82275654</t>
  </si>
  <si>
    <t>3</t>
  </si>
  <si>
    <t>161101551</t>
  </si>
  <si>
    <t>Svislé přemístění výkopku nošením svisle do v 3 m v hornině vč. sutě</t>
  </si>
  <si>
    <t>-1035343613</t>
  </si>
  <si>
    <t>162201251</t>
  </si>
  <si>
    <t>Vodorovné přemístění do 10 m nošením výkopku z horniny  vč. sutě</t>
  </si>
  <si>
    <t>840520440</t>
  </si>
  <si>
    <t>5</t>
  </si>
  <si>
    <t>167101151</t>
  </si>
  <si>
    <t>Nakládání výkopku z hornin vč. sutě do 100 m3</t>
  </si>
  <si>
    <t>-1234315413</t>
  </si>
  <si>
    <t>6</t>
  </si>
  <si>
    <t>171201201</t>
  </si>
  <si>
    <t>Uložení sypaniny na skládky</t>
  </si>
  <si>
    <t>-782164784</t>
  </si>
  <si>
    <t>Zakládání</t>
  </si>
  <si>
    <t>7</t>
  </si>
  <si>
    <t>631311122</t>
  </si>
  <si>
    <t>Podkladní mazanina tl do 120 mm z betonu prostého bez zvýšených nároků na prostředí tř. C 8/10</t>
  </si>
  <si>
    <t>1232317461</t>
  </si>
  <si>
    <t>8</t>
  </si>
  <si>
    <t>274321511</t>
  </si>
  <si>
    <t>Základové desky ze ŽB bez zvýšených nároků na prostředí tř. C 25/30</t>
  </si>
  <si>
    <t>510314916</t>
  </si>
  <si>
    <t>9</t>
  </si>
  <si>
    <t>273362021</t>
  </si>
  <si>
    <t>Výztuž základových desek svařovanými sítěmi Kari</t>
  </si>
  <si>
    <t>t</t>
  </si>
  <si>
    <t>1751786450</t>
  </si>
  <si>
    <t>10</t>
  </si>
  <si>
    <t>274313511</t>
  </si>
  <si>
    <t>Základové pásy z betonu tř. C 12/15</t>
  </si>
  <si>
    <t>112261207</t>
  </si>
  <si>
    <t>Svislé a kompletní konstrukce</t>
  </si>
  <si>
    <t>11</t>
  </si>
  <si>
    <t>311113131</t>
  </si>
  <si>
    <t>Nosná zeď tl 150 mm z hladkých tvárnic ztraceného bednění včetně výplně z betonu tř. C 16/20</t>
  </si>
  <si>
    <t>m2</t>
  </si>
  <si>
    <t>819076875</t>
  </si>
  <si>
    <t>12</t>
  </si>
  <si>
    <t>311361221a</t>
  </si>
  <si>
    <t>Výztuž nosných zdí betonářskou ocelí 10 216</t>
  </si>
  <si>
    <t>-1118734862</t>
  </si>
  <si>
    <t>13</t>
  </si>
  <si>
    <t>311113132</t>
  </si>
  <si>
    <t>Nosná zeď tl do 200 mm z hladkých tvárnic ztraceného bednění včetně výplně z betonu tř. C 16/20-dno prohlubně</t>
  </si>
  <si>
    <t>1949305450</t>
  </si>
  <si>
    <t>14</t>
  </si>
  <si>
    <t>311361221</t>
  </si>
  <si>
    <t>-702156586</t>
  </si>
  <si>
    <t>311361001</t>
  </si>
  <si>
    <t>Opásání pilíře - ocel</t>
  </si>
  <si>
    <t>-870452328</t>
  </si>
  <si>
    <t>16</t>
  </si>
  <si>
    <t>311361002</t>
  </si>
  <si>
    <t>Opásání pilíře montáž</t>
  </si>
  <si>
    <t>kpl</t>
  </si>
  <si>
    <t>32647402</t>
  </si>
  <si>
    <t>17</t>
  </si>
  <si>
    <t>311361003</t>
  </si>
  <si>
    <t>Ukončení zdi - řez B1</t>
  </si>
  <si>
    <t>1048702893</t>
  </si>
  <si>
    <t>18</t>
  </si>
  <si>
    <t>311361004</t>
  </si>
  <si>
    <t>Provázání se stávající konstrukcí</t>
  </si>
  <si>
    <t>-2037972833</t>
  </si>
  <si>
    <t>19</t>
  </si>
  <si>
    <t>317121102</t>
  </si>
  <si>
    <t>Montáž prefabrikovaných překladů délky do 2200 mm</t>
  </si>
  <si>
    <t>kus</t>
  </si>
  <si>
    <t>-606571994</t>
  </si>
  <si>
    <t>20</t>
  </si>
  <si>
    <t>M</t>
  </si>
  <si>
    <t>59321948</t>
  </si>
  <si>
    <t>překlad pórobetonový š 100mm dl 1250</t>
  </si>
  <si>
    <t>-879465570</t>
  </si>
  <si>
    <t>317234410</t>
  </si>
  <si>
    <t>Vyzdívka mezi nosníky z cihel pálených na MC</t>
  </si>
  <si>
    <t>-348674529</t>
  </si>
  <si>
    <t>22</t>
  </si>
  <si>
    <t>317944323</t>
  </si>
  <si>
    <t>Válcované nosníky č.14 až 22 dodatečně osazované do připravených otvorů</t>
  </si>
  <si>
    <t>754470365</t>
  </si>
  <si>
    <t>23</t>
  </si>
  <si>
    <t>346244381</t>
  </si>
  <si>
    <t>Plentování jednostranné v do 200 mm válcovaných nosníků cihlami</t>
  </si>
  <si>
    <t>-1452005036</t>
  </si>
  <si>
    <t>24</t>
  </si>
  <si>
    <t>346272236.XLA</t>
  </si>
  <si>
    <t>Přizdívka z tvárnic Ytong Klasik tl 100 mm</t>
  </si>
  <si>
    <t>651686394</t>
  </si>
  <si>
    <t>Vodorovné konstrukce</t>
  </si>
  <si>
    <t>25</t>
  </si>
  <si>
    <t>430321414</t>
  </si>
  <si>
    <t>Schodišťová konstrukce a rampa ze ŽB tř. C 25/30</t>
  </si>
  <si>
    <t>-701303683</t>
  </si>
  <si>
    <t>26</t>
  </si>
  <si>
    <t>430362021</t>
  </si>
  <si>
    <t>Výztuž schodišťové konstrukce a rampy svařovanými sítěmi Kari</t>
  </si>
  <si>
    <t>559227586</t>
  </si>
  <si>
    <t>27</t>
  </si>
  <si>
    <t>411354219</t>
  </si>
  <si>
    <t>Bednění  ztracené z hraněných trapézových vln v 50 mm plech lesklý tl 1,0 mm</t>
  </si>
  <si>
    <t>648965618</t>
  </si>
  <si>
    <t>28</t>
  </si>
  <si>
    <t>434311114</t>
  </si>
  <si>
    <t>Schodišťové stupně dusané na terén z betonu tř. C 16/20 bez potěru</t>
  </si>
  <si>
    <t>m</t>
  </si>
  <si>
    <t>410410414</t>
  </si>
  <si>
    <t>29</t>
  </si>
  <si>
    <t>434351141</t>
  </si>
  <si>
    <t>Zřízení bednění stupňů přímočarých schodišť</t>
  </si>
  <si>
    <t>-1095249607</t>
  </si>
  <si>
    <t>30</t>
  </si>
  <si>
    <t>434351142</t>
  </si>
  <si>
    <t>Odstranění bednění stupňů přímočarých schodišť</t>
  </si>
  <si>
    <t>2051242682</t>
  </si>
  <si>
    <t>31</t>
  </si>
  <si>
    <t>612131121</t>
  </si>
  <si>
    <t>Penetrační disperzní nátěr vnitřních stěn nanášený ručně</t>
  </si>
  <si>
    <t>1881572325</t>
  </si>
  <si>
    <t>Úpravy povrchů, podlahy a osazování výplní</t>
  </si>
  <si>
    <t>32</t>
  </si>
  <si>
    <t>612142001</t>
  </si>
  <si>
    <t>Potažení vnitřních stěn sklovláknitým pletivem vtlačeným do tenkovrstvé hmoty</t>
  </si>
  <si>
    <t>-86026550</t>
  </si>
  <si>
    <t>33</t>
  </si>
  <si>
    <t>612321111</t>
  </si>
  <si>
    <t>Vápenocementová omítka hrubá jednovrstvá zatřená vnitřních stěn nanášená ručně</t>
  </si>
  <si>
    <t>1114984490</t>
  </si>
  <si>
    <t>34</t>
  </si>
  <si>
    <t>612321141</t>
  </si>
  <si>
    <t>Vápenocementová omítka štuková dvouvrstvá vnitřních stěn nanášená ručně</t>
  </si>
  <si>
    <t>2092547578</t>
  </si>
  <si>
    <t>35</t>
  </si>
  <si>
    <t>612321141a</t>
  </si>
  <si>
    <t>Vápenocementová omítka štuková dvouvrstvá vnitřních stěn nanášená ručně-prohlubeň pro výtah</t>
  </si>
  <si>
    <t>-634501436</t>
  </si>
  <si>
    <t>36</t>
  </si>
  <si>
    <t>612142001a</t>
  </si>
  <si>
    <t>Potažení vnitřních stěn sklovláknitým pletivem vtlačeným do tenkovrstvé hmoty-  prohlubeň pro výtah</t>
  </si>
  <si>
    <t>-2116974814</t>
  </si>
  <si>
    <t>37</t>
  </si>
  <si>
    <t>612131121a</t>
  </si>
  <si>
    <t>-584874577</t>
  </si>
  <si>
    <t>Ostatní konstrukce a práce, bourání</t>
  </si>
  <si>
    <t>38</t>
  </si>
  <si>
    <t>949101112</t>
  </si>
  <si>
    <t>Lešení pomocné pracovní pro objekty pozemních staveb pro zatížení do 150 kg/m2, o výšce lešeňové podlahy přes 1,9 do 3,5 m</t>
  </si>
  <si>
    <t>CS ÚRS 2015 01</t>
  </si>
  <si>
    <t>-1878120916</t>
  </si>
  <si>
    <t>39</t>
  </si>
  <si>
    <t>952900001</t>
  </si>
  <si>
    <t>Dokončovací práce</t>
  </si>
  <si>
    <t>-227158537</t>
  </si>
  <si>
    <t>40</t>
  </si>
  <si>
    <t>952900002</t>
  </si>
  <si>
    <t>Denní úklid staveniště</t>
  </si>
  <si>
    <t>hod</t>
  </si>
  <si>
    <t>197886768</t>
  </si>
  <si>
    <t>41</t>
  </si>
  <si>
    <t>952900005</t>
  </si>
  <si>
    <t>Pomocné stavební práce</t>
  </si>
  <si>
    <t>1257148626</t>
  </si>
  <si>
    <t>42</t>
  </si>
  <si>
    <t>952900009</t>
  </si>
  <si>
    <t>Hasicí přístroje</t>
  </si>
  <si>
    <t>1030077571</t>
  </si>
  <si>
    <t>43</t>
  </si>
  <si>
    <t>952900012</t>
  </si>
  <si>
    <t>Vyrovnávací schod po ukončení bouracích prací ozn. Db1</t>
  </si>
  <si>
    <t>-2059006900</t>
  </si>
  <si>
    <t>44</t>
  </si>
  <si>
    <t>952901114</t>
  </si>
  <si>
    <t>Vyčištění budov bytové a občanské výstavby při výšce podlaží přes 4 m</t>
  </si>
  <si>
    <t>CS ÚRS 2017 01</t>
  </si>
  <si>
    <t>-241363523</t>
  </si>
  <si>
    <t>45</t>
  </si>
  <si>
    <t>952905221</t>
  </si>
  <si>
    <t>Očištění  podlah v jednotlivých podlažích</t>
  </si>
  <si>
    <t>-1516510846</t>
  </si>
  <si>
    <t>46</t>
  </si>
  <si>
    <t>953312125</t>
  </si>
  <si>
    <t>Vložky do svislých dilatačních spár z extrudovaných polystyrénových desek tl 50 mm</t>
  </si>
  <si>
    <t>1936454188</t>
  </si>
  <si>
    <t>47</t>
  </si>
  <si>
    <t>961044111</t>
  </si>
  <si>
    <t>Bourání základů z betonu prostého</t>
  </si>
  <si>
    <t>500828392</t>
  </si>
  <si>
    <t>48</t>
  </si>
  <si>
    <t>962031132</t>
  </si>
  <si>
    <t>Bourání příček z cihel pálených na MVC tl do 100 mm</t>
  </si>
  <si>
    <t>217102384</t>
  </si>
  <si>
    <t>49</t>
  </si>
  <si>
    <t>962032230</t>
  </si>
  <si>
    <t xml:space="preserve">Bourání zdiva z cihel pálených nebo vápenopískových na MV nebo MVC </t>
  </si>
  <si>
    <t>-1014867966</t>
  </si>
  <si>
    <t>50</t>
  </si>
  <si>
    <t>963023712</t>
  </si>
  <si>
    <t xml:space="preserve">Vybourání schodišťových stupňů </t>
  </si>
  <si>
    <t>192881986</t>
  </si>
  <si>
    <t>51</t>
  </si>
  <si>
    <t>963053935</t>
  </si>
  <si>
    <t xml:space="preserve">Bourání ŽB schodišťových ramen monolitických </t>
  </si>
  <si>
    <t>-1603442597</t>
  </si>
  <si>
    <t>52</t>
  </si>
  <si>
    <t>964035111</t>
  </si>
  <si>
    <t>Bourání cihelných klenbových pásů jakéhokoliv průřezu</t>
  </si>
  <si>
    <t>-1038719196</t>
  </si>
  <si>
    <t>53</t>
  </si>
  <si>
    <t>965042121</t>
  </si>
  <si>
    <t>Bourání podkladů pod dlažby nebo mazanin betonových nebo z litého asfaltu tl do 100 mm</t>
  </si>
  <si>
    <t>1983541549</t>
  </si>
  <si>
    <t>54</t>
  </si>
  <si>
    <t>965042231</t>
  </si>
  <si>
    <t xml:space="preserve">Bourání podkladů pod dlažby nebo mazanin betonových- prohloubení šachty </t>
  </si>
  <si>
    <t>365879029</t>
  </si>
  <si>
    <t>55</t>
  </si>
  <si>
    <t>965043431</t>
  </si>
  <si>
    <t xml:space="preserve">Bourání podlah betonových s potěrem nebo teracem tl do 150 mm pl do 4 m2- prohloubení šachty </t>
  </si>
  <si>
    <t>-1136397868</t>
  </si>
  <si>
    <t>56</t>
  </si>
  <si>
    <t>965049111</t>
  </si>
  <si>
    <t>Příplatek k bourání betonových mazanin za bourání mazanin se svařovanou sítí tl do 100 mm</t>
  </si>
  <si>
    <t>-1299387250</t>
  </si>
  <si>
    <t>57</t>
  </si>
  <si>
    <t>965049112</t>
  </si>
  <si>
    <t>Příplatek k bourání betonových mazanin za bourání mazanin se svařovanou sítí tl přes 100 mm</t>
  </si>
  <si>
    <t>-1727485041</t>
  </si>
  <si>
    <t>58</t>
  </si>
  <si>
    <t>974031744</t>
  </si>
  <si>
    <t>Vysekání rýh v cihelných klenbách nebo klenbových pásech hl do 70 mm š do 150 mm</t>
  </si>
  <si>
    <t>-1494637156</t>
  </si>
  <si>
    <t>59</t>
  </si>
  <si>
    <t>978013191</t>
  </si>
  <si>
    <t>Otlučení (osekání) vnitřní vápenné nebo vápenocementové omítky stěn v rozsahu do 100 %</t>
  </si>
  <si>
    <t>765958408</t>
  </si>
  <si>
    <t>997</t>
  </si>
  <si>
    <t>Přesun sutě</t>
  </si>
  <si>
    <t>60</t>
  </si>
  <si>
    <t>997013213</t>
  </si>
  <si>
    <t>Vnitrostaveništní doprava suti a vybouraných hmot pro budovy v do 12 m ručně</t>
  </si>
  <si>
    <t>-349043587</t>
  </si>
  <si>
    <t>61</t>
  </si>
  <si>
    <t>997013219</t>
  </si>
  <si>
    <t>Příplatek k vnitrostaveništní dopravě suti a vybouraných hmot za zvětšenou dopravu suti ZKD 10 m</t>
  </si>
  <si>
    <t>397026712</t>
  </si>
  <si>
    <t>62</t>
  </si>
  <si>
    <t>997013501</t>
  </si>
  <si>
    <t>Odvoz suti a vybouraných hmot na skládku nebo meziskládku do 1 km se složením</t>
  </si>
  <si>
    <t>690548153</t>
  </si>
  <si>
    <t>63</t>
  </si>
  <si>
    <t>997013509</t>
  </si>
  <si>
    <t>Příplatek k odvozu suti a vybouraných hmot na skládku ZKD 1 km přes 1 km</t>
  </si>
  <si>
    <t>899944947</t>
  </si>
  <si>
    <t>64</t>
  </si>
  <si>
    <t>997013831</t>
  </si>
  <si>
    <t>Poplatek za uložení stavebního směsného odpadu na skládce (skládkovné)</t>
  </si>
  <si>
    <t>139099238</t>
  </si>
  <si>
    <t>998</t>
  </si>
  <si>
    <t>Přesun hmot</t>
  </si>
  <si>
    <t>65</t>
  </si>
  <si>
    <t>998011004</t>
  </si>
  <si>
    <t xml:space="preserve">Přesun hmot pro budovy zděné </t>
  </si>
  <si>
    <t>-93179701</t>
  </si>
  <si>
    <t>PSV</t>
  </si>
  <si>
    <t>Práce a dodávky PSV</t>
  </si>
  <si>
    <t>741</t>
  </si>
  <si>
    <t>Elektroinstalace - silnoproud</t>
  </si>
  <si>
    <t>66</t>
  </si>
  <si>
    <t>741100001</t>
  </si>
  <si>
    <t>Elektroinstalace - viz příloha č.1</t>
  </si>
  <si>
    <t>-1345771445</t>
  </si>
  <si>
    <t>767</t>
  </si>
  <si>
    <t>Konstrukce zámečnické</t>
  </si>
  <si>
    <t>67</t>
  </si>
  <si>
    <t>767161833</t>
  </si>
  <si>
    <t>Demontáž zábradlí rovného nerozebíratelného hmotnosti 1m zábradlí do 20 kg k dalšímu použítí</t>
  </si>
  <si>
    <t>1025073988</t>
  </si>
  <si>
    <t>68</t>
  </si>
  <si>
    <t>767161843</t>
  </si>
  <si>
    <t>Demontáž zábradlí schodišťového nerozebíratelného hmotnosti 1m zábradlí do 20 kg k dalšímu použítí</t>
  </si>
  <si>
    <t>489140580</t>
  </si>
  <si>
    <t>69</t>
  </si>
  <si>
    <t>767161870</t>
  </si>
  <si>
    <t>Demontáž madel rovných k dalšímu použití</t>
  </si>
  <si>
    <t>1286611776</t>
  </si>
  <si>
    <t>70</t>
  </si>
  <si>
    <t>767161871</t>
  </si>
  <si>
    <t>Demontáž madel schodišťových k dalšímu použití</t>
  </si>
  <si>
    <t>-2082630656</t>
  </si>
  <si>
    <t>71</t>
  </si>
  <si>
    <t>767163201</t>
  </si>
  <si>
    <t xml:space="preserve">Repase, úprava a zpětná montáž stávajícího zábradlí </t>
  </si>
  <si>
    <t>-709758992</t>
  </si>
  <si>
    <t>72</t>
  </si>
  <si>
    <t>7671632012</t>
  </si>
  <si>
    <t>Repase, úprava a zpětná montáž stávajícíh madel</t>
  </si>
  <si>
    <t>83192493</t>
  </si>
  <si>
    <t>73</t>
  </si>
  <si>
    <t>767995113</t>
  </si>
  <si>
    <t>Montáž atypických zámečnických konstrukcí - rám šachty</t>
  </si>
  <si>
    <t>kg</t>
  </si>
  <si>
    <t>-179233845</t>
  </si>
  <si>
    <t>74</t>
  </si>
  <si>
    <t>13010001</t>
  </si>
  <si>
    <t>Jekl 80*80</t>
  </si>
  <si>
    <t>312232191</t>
  </si>
  <si>
    <t>75</t>
  </si>
  <si>
    <t>998767202</t>
  </si>
  <si>
    <t>Přesun hmot procentní pro zámečnické konstrukce v objektech v do 12 m</t>
  </si>
  <si>
    <t>%</t>
  </si>
  <si>
    <t>599193637</t>
  </si>
  <si>
    <t>771</t>
  </si>
  <si>
    <t>Podlahy z dlaždic</t>
  </si>
  <si>
    <t>76</t>
  </si>
  <si>
    <t>771271123</t>
  </si>
  <si>
    <t>Montáž obkladů stupnic z dlaždic protiskluzných keramických  š do 300 mm</t>
  </si>
  <si>
    <t>924662638</t>
  </si>
  <si>
    <t>77</t>
  </si>
  <si>
    <t>771271232</t>
  </si>
  <si>
    <t>Montáž obkladů podstupnic z dlaždic hladkých keramických v do 200 mm</t>
  </si>
  <si>
    <t>-153117725</t>
  </si>
  <si>
    <t>78</t>
  </si>
  <si>
    <t>LSS.TAA35069</t>
  </si>
  <si>
    <t>dlaždice slinutá TAURUS GRANIT</t>
  </si>
  <si>
    <t>-1785510888</t>
  </si>
  <si>
    <t>79</t>
  </si>
  <si>
    <t>771471123</t>
  </si>
  <si>
    <t>Montáž soklů z dlaždic keramických schodišťových šikmých  v do 120 mm</t>
  </si>
  <si>
    <t>329285287</t>
  </si>
  <si>
    <t>80</t>
  </si>
  <si>
    <t>LSS.TSAS4061</t>
  </si>
  <si>
    <t>sokl TAURUS GRANIT, 598 x 95 x 10 mm</t>
  </si>
  <si>
    <t>464652190</t>
  </si>
  <si>
    <t>81</t>
  </si>
  <si>
    <t>771571115</t>
  </si>
  <si>
    <t xml:space="preserve">Montáž podlah z keramických dlaždic </t>
  </si>
  <si>
    <t>-1766074451</t>
  </si>
  <si>
    <t>82</t>
  </si>
  <si>
    <t>633811111</t>
  </si>
  <si>
    <t>vyrovnání hrubých nerovností betonových podlah</t>
  </si>
  <si>
    <t>2132663832</t>
  </si>
  <si>
    <t>83</t>
  </si>
  <si>
    <t>632451032</t>
  </si>
  <si>
    <t>Vyrovnávací potěr tl do 30 mm z MC 15 provedený v ploše</t>
  </si>
  <si>
    <t>-1983629360</t>
  </si>
  <si>
    <t>84</t>
  </si>
  <si>
    <t>771121011</t>
  </si>
  <si>
    <t>Nátěr penetrační na podlahu</t>
  </si>
  <si>
    <t>1441196481</t>
  </si>
  <si>
    <t>85</t>
  </si>
  <si>
    <t>LSS.TAA35069a</t>
  </si>
  <si>
    <t>-1566853730</t>
  </si>
  <si>
    <t>86</t>
  </si>
  <si>
    <t>771592011</t>
  </si>
  <si>
    <t xml:space="preserve">Čištění  ploch podlah a  schodišť po položení dlažby </t>
  </si>
  <si>
    <t>-312653712</t>
  </si>
  <si>
    <t>87</t>
  </si>
  <si>
    <t>771591001</t>
  </si>
  <si>
    <t>vybroušení protiskluz.pásku</t>
  </si>
  <si>
    <t>567840479</t>
  </si>
  <si>
    <t>88</t>
  </si>
  <si>
    <t>998771202</t>
  </si>
  <si>
    <t>Přesun hmot procentní pro podlahy z dlaždic v objektech v do 12 m</t>
  </si>
  <si>
    <t>-1506475318</t>
  </si>
  <si>
    <t>772</t>
  </si>
  <si>
    <t>Podlahy z kamene</t>
  </si>
  <si>
    <t>89</t>
  </si>
  <si>
    <t>772231811</t>
  </si>
  <si>
    <t>Demontáž obkladů schodišťových stupňů    z tvrdých kamenů kladených do malty</t>
  </si>
  <si>
    <t>-908917619</t>
  </si>
  <si>
    <t>90</t>
  </si>
  <si>
    <t>772231821</t>
  </si>
  <si>
    <t>Demontáž obkladů schodišťových podstupnic z tvrdých kamenů kladených do malty</t>
  </si>
  <si>
    <t>-406018458</t>
  </si>
  <si>
    <t>91</t>
  </si>
  <si>
    <t>772421811</t>
  </si>
  <si>
    <t>Demontáž obkladů soklů deskami z kamene kladených do malty schodišťových</t>
  </si>
  <si>
    <t>-603558905</t>
  </si>
  <si>
    <t>92</t>
  </si>
  <si>
    <t>772522811</t>
  </si>
  <si>
    <t>Demontáž dlažby z kamene z tvrdých kamenů kladených do malty</t>
  </si>
  <si>
    <t>1371008389</t>
  </si>
  <si>
    <t>93</t>
  </si>
  <si>
    <t>998772202</t>
  </si>
  <si>
    <t>Přesun hmot procentní pro podlahy z kamene v objektech v do 12 m</t>
  </si>
  <si>
    <t>-232233786</t>
  </si>
  <si>
    <t>784</t>
  </si>
  <si>
    <t xml:space="preserve">Dokončovací práce - malby </t>
  </si>
  <si>
    <t>94</t>
  </si>
  <si>
    <t>784100001</t>
  </si>
  <si>
    <t>Malby</t>
  </si>
  <si>
    <t>-956623867</t>
  </si>
  <si>
    <t>VRN</t>
  </si>
  <si>
    <t>Vedlejší rozpočtové náklady</t>
  </si>
  <si>
    <t>VRN1</t>
  </si>
  <si>
    <t>Průzkumné, geodetické a projektové práce</t>
  </si>
  <si>
    <t>VRN3</t>
  </si>
  <si>
    <t>Zařízení staveniště</t>
  </si>
  <si>
    <t>95</t>
  </si>
  <si>
    <t>031002000</t>
  </si>
  <si>
    <t>Související práce pro zařízení staveniště</t>
  </si>
  <si>
    <t>…</t>
  </si>
  <si>
    <t>1024</t>
  </si>
  <si>
    <t>1746145977</t>
  </si>
  <si>
    <t>VRN4</t>
  </si>
  <si>
    <t>Inženýrská činnost</t>
  </si>
  <si>
    <t>96</t>
  </si>
  <si>
    <t>041103000</t>
  </si>
  <si>
    <t>Autorský dozor architekta</t>
  </si>
  <si>
    <t>1718438877</t>
  </si>
  <si>
    <t>97</t>
  </si>
  <si>
    <t>045303000</t>
  </si>
  <si>
    <t>Koordinační činnost</t>
  </si>
  <si>
    <t>2141598646</t>
  </si>
  <si>
    <t>VRN6</t>
  </si>
  <si>
    <t>Územní vlivy</t>
  </si>
  <si>
    <t>98</t>
  </si>
  <si>
    <t>062002000</t>
  </si>
  <si>
    <t>Ztížené dopravní podmínky</t>
  </si>
  <si>
    <t>-1470925749</t>
  </si>
  <si>
    <t>99</t>
  </si>
  <si>
    <t>065002000</t>
  </si>
  <si>
    <t>Mimostaveništní doprava materiálů</t>
  </si>
  <si>
    <t>1772877986</t>
  </si>
  <si>
    <t>VRN7</t>
  </si>
  <si>
    <t>Provozní vlivy</t>
  </si>
  <si>
    <t>100</t>
  </si>
  <si>
    <t>071002000</t>
  </si>
  <si>
    <t>Provoz investora, třetích osob</t>
  </si>
  <si>
    <t>890856476</t>
  </si>
  <si>
    <t>VRN8</t>
  </si>
  <si>
    <t>Přesun stavebních kapacit</t>
  </si>
  <si>
    <t>101</t>
  </si>
  <si>
    <t>084003000</t>
  </si>
  <si>
    <t>za práci v noci, o sobotách a nedělích, ve státem uznaný svátek</t>
  </si>
  <si>
    <t>-934330364</t>
  </si>
  <si>
    <t>dodavka výtahu - Dodávka a montáž výtahu</t>
  </si>
  <si>
    <t>952900010</t>
  </si>
  <si>
    <t>Dodávka technologie výtahu vč. montáže a zkoušek</t>
  </si>
  <si>
    <t>1764459382</t>
  </si>
  <si>
    <t>952900011</t>
  </si>
  <si>
    <t>Dodávka konstrukce šachty vč. opláštění</t>
  </si>
  <si>
    <t>-248659343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</si>
</sst>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31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35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36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37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38</v>
      </c>
      <c r="E29" s="44"/>
      <c r="F29" s="29" t="s">
        <v>39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40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41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42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43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45</v>
      </c>
      <c r="U35" s="51"/>
      <c r="V35" s="51"/>
      <c r="W35" s="51"/>
      <c r="X35" s="53" t="s">
        <v>46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48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49</v>
      </c>
      <c r="AI60" s="39"/>
      <c r="AJ60" s="39"/>
      <c r="AK60" s="39"/>
      <c r="AL60" s="39"/>
      <c r="AM60" s="61" t="s">
        <v>50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51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52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49</v>
      </c>
      <c r="AI75" s="39"/>
      <c r="AJ75" s="39"/>
      <c r="AK75" s="39"/>
      <c r="AL75" s="39"/>
      <c r="AM75" s="61" t="s">
        <v>50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Smecky-vytahcelkem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Stavební úpravy za účelem vestavby výtahu,objekt MZe, Ve Smečkách 33, Praha 1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objekt MZe, Ve Smečkách 33, Praha 1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28. 12. 2020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54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55</v>
      </c>
      <c r="D92" s="91"/>
      <c r="E92" s="91"/>
      <c r="F92" s="91"/>
      <c r="G92" s="91"/>
      <c r="H92" s="92"/>
      <c r="I92" s="93" t="s">
        <v>56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57</v>
      </c>
      <c r="AH92" s="91"/>
      <c r="AI92" s="91"/>
      <c r="AJ92" s="91"/>
      <c r="AK92" s="91"/>
      <c r="AL92" s="91"/>
      <c r="AM92" s="91"/>
      <c r="AN92" s="93" t="s">
        <v>58</v>
      </c>
      <c r="AO92" s="91"/>
      <c r="AP92" s="95"/>
      <c r="AQ92" s="96" t="s">
        <v>59</v>
      </c>
      <c r="AR92" s="41"/>
      <c r="AS92" s="97" t="s">
        <v>60</v>
      </c>
      <c r="AT92" s="98" t="s">
        <v>61</v>
      </c>
      <c r="AU92" s="98" t="s">
        <v>62</v>
      </c>
      <c r="AV92" s="98" t="s">
        <v>63</v>
      </c>
      <c r="AW92" s="98" t="s">
        <v>64</v>
      </c>
      <c r="AX92" s="98" t="s">
        <v>65</v>
      </c>
      <c r="AY92" s="98" t="s">
        <v>66</v>
      </c>
      <c r="AZ92" s="98" t="s">
        <v>67</v>
      </c>
      <c r="BA92" s="98" t="s">
        <v>68</v>
      </c>
      <c r="BB92" s="98" t="s">
        <v>69</v>
      </c>
      <c r="BC92" s="98" t="s">
        <v>70</v>
      </c>
      <c r="BD92" s="99" t="s">
        <v>71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72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ROUND(SUM(AG95:AG96),2)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ROUND(SUM(AS95:AS96),2)</f>
        <v>0</v>
      </c>
      <c r="AT94" s="111">
        <f>ROUND(SUM(AV94:AW94),2)</f>
        <v>0</v>
      </c>
      <c r="AU94" s="112">
        <f>ROUND(SUM(AU95:AU96),5)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ROUND(SUM(AZ95:AZ96),2)</f>
        <v>0</v>
      </c>
      <c r="BA94" s="111">
        <f>ROUND(SUM(BA95:BA96),2)</f>
        <v>0</v>
      </c>
      <c r="BB94" s="111">
        <f>ROUND(SUM(BB95:BB96),2)</f>
        <v>0</v>
      </c>
      <c r="BC94" s="111">
        <f>ROUND(SUM(BC95:BC96),2)</f>
        <v>0</v>
      </c>
      <c r="BD94" s="113">
        <f>ROUND(SUM(BD95:BD96),2)</f>
        <v>0</v>
      </c>
      <c r="BE94" s="6"/>
      <c r="BS94" s="114" t="s">
        <v>73</v>
      </c>
      <c r="BT94" s="114" t="s">
        <v>74</v>
      </c>
      <c r="BU94" s="115" t="s">
        <v>75</v>
      </c>
      <c r="BV94" s="114" t="s">
        <v>76</v>
      </c>
      <c r="BW94" s="114" t="s">
        <v>5</v>
      </c>
      <c r="BX94" s="114" t="s">
        <v>77</v>
      </c>
      <c r="CL94" s="114" t="s">
        <v>1</v>
      </c>
    </row>
    <row r="95" spans="1:91" s="7" customFormat="1" ht="37.5" customHeight="1">
      <c r="A95" s="116" t="s">
        <v>78</v>
      </c>
      <c r="B95" s="117"/>
      <c r="C95" s="118"/>
      <c r="D95" s="119" t="s">
        <v>79</v>
      </c>
      <c r="E95" s="119"/>
      <c r="F95" s="119"/>
      <c r="G95" s="119"/>
      <c r="H95" s="119"/>
      <c r="I95" s="120"/>
      <c r="J95" s="119" t="s">
        <v>17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'Smecky-vytah - Stavební ú...'!J30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80</v>
      </c>
      <c r="AR95" s="123"/>
      <c r="AS95" s="124">
        <v>0</v>
      </c>
      <c r="AT95" s="125">
        <f>ROUND(SUM(AV95:AW95),2)</f>
        <v>0</v>
      </c>
      <c r="AU95" s="126">
        <f>'Smecky-vytah - Stavební ú...'!P138</f>
        <v>0</v>
      </c>
      <c r="AV95" s="125">
        <f>'Smecky-vytah - Stavební ú...'!J33</f>
        <v>0</v>
      </c>
      <c r="AW95" s="125">
        <f>'Smecky-vytah - Stavební ú...'!J34</f>
        <v>0</v>
      </c>
      <c r="AX95" s="125">
        <f>'Smecky-vytah - Stavební ú...'!J35</f>
        <v>0</v>
      </c>
      <c r="AY95" s="125">
        <f>'Smecky-vytah - Stavební ú...'!J36</f>
        <v>0</v>
      </c>
      <c r="AZ95" s="125">
        <f>'Smecky-vytah - Stavební ú...'!F33</f>
        <v>0</v>
      </c>
      <c r="BA95" s="125">
        <f>'Smecky-vytah - Stavební ú...'!F34</f>
        <v>0</v>
      </c>
      <c r="BB95" s="125">
        <f>'Smecky-vytah - Stavební ú...'!F35</f>
        <v>0</v>
      </c>
      <c r="BC95" s="125">
        <f>'Smecky-vytah - Stavební ú...'!F36</f>
        <v>0</v>
      </c>
      <c r="BD95" s="127">
        <f>'Smecky-vytah - Stavební ú...'!F37</f>
        <v>0</v>
      </c>
      <c r="BE95" s="7"/>
      <c r="BT95" s="128" t="s">
        <v>81</v>
      </c>
      <c r="BV95" s="128" t="s">
        <v>76</v>
      </c>
      <c r="BW95" s="128" t="s">
        <v>82</v>
      </c>
      <c r="BX95" s="128" t="s">
        <v>5</v>
      </c>
      <c r="CL95" s="128" t="s">
        <v>1</v>
      </c>
      <c r="CM95" s="128" t="s">
        <v>83</v>
      </c>
    </row>
    <row r="96" spans="1:91" s="7" customFormat="1" ht="24.75" customHeight="1">
      <c r="A96" s="116" t="s">
        <v>78</v>
      </c>
      <c r="B96" s="117"/>
      <c r="C96" s="118"/>
      <c r="D96" s="119" t="s">
        <v>84</v>
      </c>
      <c r="E96" s="119"/>
      <c r="F96" s="119"/>
      <c r="G96" s="119"/>
      <c r="H96" s="119"/>
      <c r="I96" s="120"/>
      <c r="J96" s="119" t="s">
        <v>85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'dodavka výtahu - Dodávka ...'!J30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80</v>
      </c>
      <c r="AR96" s="123"/>
      <c r="AS96" s="129">
        <v>0</v>
      </c>
      <c r="AT96" s="130">
        <f>ROUND(SUM(AV96:AW96),2)</f>
        <v>0</v>
      </c>
      <c r="AU96" s="131">
        <f>'dodavka výtahu - Dodávka ...'!P118</f>
        <v>0</v>
      </c>
      <c r="AV96" s="130">
        <f>'dodavka výtahu - Dodávka ...'!J33</f>
        <v>0</v>
      </c>
      <c r="AW96" s="130">
        <f>'dodavka výtahu - Dodávka ...'!J34</f>
        <v>0</v>
      </c>
      <c r="AX96" s="130">
        <f>'dodavka výtahu - Dodávka ...'!J35</f>
        <v>0</v>
      </c>
      <c r="AY96" s="130">
        <f>'dodavka výtahu - Dodávka ...'!J36</f>
        <v>0</v>
      </c>
      <c r="AZ96" s="130">
        <f>'dodavka výtahu - Dodávka ...'!F33</f>
        <v>0</v>
      </c>
      <c r="BA96" s="130">
        <f>'dodavka výtahu - Dodávka ...'!F34</f>
        <v>0</v>
      </c>
      <c r="BB96" s="130">
        <f>'dodavka výtahu - Dodávka ...'!F35</f>
        <v>0</v>
      </c>
      <c r="BC96" s="130">
        <f>'dodavka výtahu - Dodávka ...'!F36</f>
        <v>0</v>
      </c>
      <c r="BD96" s="132">
        <f>'dodavka výtahu - Dodávka ...'!F37</f>
        <v>0</v>
      </c>
      <c r="BE96" s="7"/>
      <c r="BT96" s="128" t="s">
        <v>81</v>
      </c>
      <c r="BV96" s="128" t="s">
        <v>76</v>
      </c>
      <c r="BW96" s="128" t="s">
        <v>86</v>
      </c>
      <c r="BX96" s="128" t="s">
        <v>5</v>
      </c>
      <c r="CL96" s="128" t="s">
        <v>1</v>
      </c>
      <c r="CM96" s="128" t="s">
        <v>83</v>
      </c>
    </row>
    <row r="97" spans="1:57" s="2" customFormat="1" ht="30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s="2" customFormat="1" ht="6.95" customHeight="1">
      <c r="A98" s="35"/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41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Smecky-vytah - Stavební ú...'!C2" display="/"/>
    <hyperlink ref="A96" location="'dodavka výtahu - Dodávka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82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83</v>
      </c>
    </row>
    <row r="4" spans="2:46" s="1" customFormat="1" ht="24.95" customHeight="1">
      <c r="B4" s="17"/>
      <c r="D4" s="137" t="s">
        <v>87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23.25" customHeight="1">
      <c r="B7" s="17"/>
      <c r="E7" s="140" t="str">
        <f>'Rekapitulace stavby'!K6</f>
        <v>Stavební úpravy za účelem vestavby výtahu,objekt MZe, Ve Smečkách 33, Praha 1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88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24.75" customHeight="1">
      <c r="A9" s="35"/>
      <c r="B9" s="41"/>
      <c r="C9" s="35"/>
      <c r="D9" s="35"/>
      <c r="E9" s="142" t="s">
        <v>89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28. 12. 2020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32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33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34</v>
      </c>
      <c r="E30" s="35"/>
      <c r="F30" s="35"/>
      <c r="G30" s="35"/>
      <c r="H30" s="35"/>
      <c r="I30" s="141"/>
      <c r="J30" s="154">
        <f>ROUND(J138,2)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36</v>
      </c>
      <c r="G32" s="35"/>
      <c r="H32" s="35"/>
      <c r="I32" s="156" t="s">
        <v>35</v>
      </c>
      <c r="J32" s="155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38</v>
      </c>
      <c r="E33" s="139" t="s">
        <v>39</v>
      </c>
      <c r="F33" s="158">
        <f>ROUND((SUM(BE138:BE261)),2)</f>
        <v>0</v>
      </c>
      <c r="G33" s="35"/>
      <c r="H33" s="35"/>
      <c r="I33" s="159">
        <v>0.21</v>
      </c>
      <c r="J33" s="158">
        <f>ROUND(((SUM(BE138:BE261))*I33),2)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40</v>
      </c>
      <c r="F34" s="158">
        <f>ROUND((SUM(BF138:BF261)),2)</f>
        <v>0</v>
      </c>
      <c r="G34" s="35"/>
      <c r="H34" s="35"/>
      <c r="I34" s="159">
        <v>0.15</v>
      </c>
      <c r="J34" s="158">
        <f>ROUND(((SUM(BF138:BF261))*I34),2)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41</v>
      </c>
      <c r="F35" s="158">
        <f>ROUND((SUM(BG138:BG261)),2)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42</v>
      </c>
      <c r="F36" s="158">
        <f>ROUND((SUM(BH138:BH261)),2)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43</v>
      </c>
      <c r="F37" s="158">
        <f>ROUND((SUM(BI138:BI261)),2)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44</v>
      </c>
      <c r="E39" s="162"/>
      <c r="F39" s="162"/>
      <c r="G39" s="163" t="s">
        <v>45</v>
      </c>
      <c r="H39" s="164" t="s">
        <v>46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47</v>
      </c>
      <c r="E50" s="169"/>
      <c r="F50" s="169"/>
      <c r="G50" s="168" t="s">
        <v>48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49</v>
      </c>
      <c r="E61" s="172"/>
      <c r="F61" s="173" t="s">
        <v>50</v>
      </c>
      <c r="G61" s="171" t="s">
        <v>49</v>
      </c>
      <c r="H61" s="172"/>
      <c r="I61" s="174"/>
      <c r="J61" s="175" t="s">
        <v>50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51</v>
      </c>
      <c r="E65" s="176"/>
      <c r="F65" s="176"/>
      <c r="G65" s="168" t="s">
        <v>52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49</v>
      </c>
      <c r="E76" s="172"/>
      <c r="F76" s="173" t="s">
        <v>50</v>
      </c>
      <c r="G76" s="171" t="s">
        <v>49</v>
      </c>
      <c r="H76" s="172"/>
      <c r="I76" s="174"/>
      <c r="J76" s="175" t="s">
        <v>50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90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3.25" customHeight="1">
      <c r="A85" s="35"/>
      <c r="B85" s="36"/>
      <c r="C85" s="37"/>
      <c r="D85" s="37"/>
      <c r="E85" s="184" t="str">
        <f>E7</f>
        <v>Stavební úpravy za účelem vestavby výtahu,objekt MZe, Ve Smečkách 33, Praha 1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88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24.75" customHeight="1">
      <c r="A87" s="35"/>
      <c r="B87" s="36"/>
      <c r="C87" s="37"/>
      <c r="D87" s="37"/>
      <c r="E87" s="73" t="str">
        <f>E9</f>
        <v>Smecky-vytah - Stavební úpravy za účelem vestavby výtahu,objekt MZe, Ve Smečkách 33, Praha 1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>objekt MZe, Ve Smečkách 33, Praha 1</v>
      </c>
      <c r="G89" s="37"/>
      <c r="H89" s="37"/>
      <c r="I89" s="144" t="s">
        <v>22</v>
      </c>
      <c r="J89" s="76" t="str">
        <f>IF(J12="","",J12)</f>
        <v>28. 12. 2020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32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91</v>
      </c>
      <c r="D94" s="186"/>
      <c r="E94" s="186"/>
      <c r="F94" s="186"/>
      <c r="G94" s="186"/>
      <c r="H94" s="186"/>
      <c r="I94" s="187"/>
      <c r="J94" s="188" t="s">
        <v>92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93</v>
      </c>
      <c r="D96" s="37"/>
      <c r="E96" s="37"/>
      <c r="F96" s="37"/>
      <c r="G96" s="37"/>
      <c r="H96" s="37"/>
      <c r="I96" s="141"/>
      <c r="J96" s="107">
        <f>J138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94</v>
      </c>
    </row>
    <row r="97" spans="1:31" s="9" customFormat="1" ht="24.95" customHeight="1">
      <c r="A97" s="9"/>
      <c r="B97" s="190"/>
      <c r="C97" s="191"/>
      <c r="D97" s="192" t="s">
        <v>95</v>
      </c>
      <c r="E97" s="193"/>
      <c r="F97" s="193"/>
      <c r="G97" s="193"/>
      <c r="H97" s="193"/>
      <c r="I97" s="194"/>
      <c r="J97" s="195">
        <f>J139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96</v>
      </c>
      <c r="E98" s="200"/>
      <c r="F98" s="200"/>
      <c r="G98" s="200"/>
      <c r="H98" s="200"/>
      <c r="I98" s="201"/>
      <c r="J98" s="202">
        <f>J140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97</v>
      </c>
      <c r="E99" s="200"/>
      <c r="F99" s="200"/>
      <c r="G99" s="200"/>
      <c r="H99" s="200"/>
      <c r="I99" s="201"/>
      <c r="J99" s="202">
        <f>J147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98</v>
      </c>
      <c r="E100" s="200"/>
      <c r="F100" s="200"/>
      <c r="G100" s="200"/>
      <c r="H100" s="200"/>
      <c r="I100" s="201"/>
      <c r="J100" s="202">
        <f>J152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99</v>
      </c>
      <c r="E101" s="200"/>
      <c r="F101" s="200"/>
      <c r="G101" s="200"/>
      <c r="H101" s="200"/>
      <c r="I101" s="201"/>
      <c r="J101" s="202">
        <f>J167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97"/>
      <c r="C102" s="198"/>
      <c r="D102" s="199" t="s">
        <v>100</v>
      </c>
      <c r="E102" s="200"/>
      <c r="F102" s="200"/>
      <c r="G102" s="200"/>
      <c r="H102" s="200"/>
      <c r="I102" s="201"/>
      <c r="J102" s="202">
        <f>J175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7"/>
      <c r="C103" s="198"/>
      <c r="D103" s="199" t="s">
        <v>101</v>
      </c>
      <c r="E103" s="200"/>
      <c r="F103" s="200"/>
      <c r="G103" s="200"/>
      <c r="H103" s="200"/>
      <c r="I103" s="201"/>
      <c r="J103" s="202">
        <f>J182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7"/>
      <c r="C104" s="198"/>
      <c r="D104" s="199" t="s">
        <v>102</v>
      </c>
      <c r="E104" s="200"/>
      <c r="F104" s="200"/>
      <c r="G104" s="200"/>
      <c r="H104" s="200"/>
      <c r="I104" s="201"/>
      <c r="J104" s="202">
        <f>J205</f>
        <v>0</v>
      </c>
      <c r="K104" s="198"/>
      <c r="L104" s="20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7"/>
      <c r="C105" s="198"/>
      <c r="D105" s="199" t="s">
        <v>103</v>
      </c>
      <c r="E105" s="200"/>
      <c r="F105" s="200"/>
      <c r="G105" s="200"/>
      <c r="H105" s="200"/>
      <c r="I105" s="201"/>
      <c r="J105" s="202">
        <f>J211</f>
        <v>0</v>
      </c>
      <c r="K105" s="198"/>
      <c r="L105" s="20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90"/>
      <c r="C106" s="191"/>
      <c r="D106" s="192" t="s">
        <v>104</v>
      </c>
      <c r="E106" s="193"/>
      <c r="F106" s="193"/>
      <c r="G106" s="193"/>
      <c r="H106" s="193"/>
      <c r="I106" s="194"/>
      <c r="J106" s="195">
        <f>J213</f>
        <v>0</v>
      </c>
      <c r="K106" s="191"/>
      <c r="L106" s="196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7"/>
      <c r="C107" s="198"/>
      <c r="D107" s="199" t="s">
        <v>105</v>
      </c>
      <c r="E107" s="200"/>
      <c r="F107" s="200"/>
      <c r="G107" s="200"/>
      <c r="H107" s="200"/>
      <c r="I107" s="201"/>
      <c r="J107" s="202">
        <f>J214</f>
        <v>0</v>
      </c>
      <c r="K107" s="198"/>
      <c r="L107" s="20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7"/>
      <c r="C108" s="198"/>
      <c r="D108" s="199" t="s">
        <v>106</v>
      </c>
      <c r="E108" s="200"/>
      <c r="F108" s="200"/>
      <c r="G108" s="200"/>
      <c r="H108" s="200"/>
      <c r="I108" s="201"/>
      <c r="J108" s="202">
        <f>J216</f>
        <v>0</v>
      </c>
      <c r="K108" s="198"/>
      <c r="L108" s="20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7"/>
      <c r="C109" s="198"/>
      <c r="D109" s="199" t="s">
        <v>107</v>
      </c>
      <c r="E109" s="200"/>
      <c r="F109" s="200"/>
      <c r="G109" s="200"/>
      <c r="H109" s="200"/>
      <c r="I109" s="201"/>
      <c r="J109" s="202">
        <f>J226</f>
        <v>0</v>
      </c>
      <c r="K109" s="198"/>
      <c r="L109" s="20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7"/>
      <c r="C110" s="198"/>
      <c r="D110" s="199" t="s">
        <v>108</v>
      </c>
      <c r="E110" s="200"/>
      <c r="F110" s="200"/>
      <c r="G110" s="200"/>
      <c r="H110" s="200"/>
      <c r="I110" s="201"/>
      <c r="J110" s="202">
        <f>J240</f>
        <v>0</v>
      </c>
      <c r="K110" s="198"/>
      <c r="L110" s="20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7"/>
      <c r="C111" s="198"/>
      <c r="D111" s="199" t="s">
        <v>109</v>
      </c>
      <c r="E111" s="200"/>
      <c r="F111" s="200"/>
      <c r="G111" s="200"/>
      <c r="H111" s="200"/>
      <c r="I111" s="201"/>
      <c r="J111" s="202">
        <f>J246</f>
        <v>0</v>
      </c>
      <c r="K111" s="198"/>
      <c r="L111" s="20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9" customFormat="1" ht="24.95" customHeight="1">
      <c r="A112" s="9"/>
      <c r="B112" s="190"/>
      <c r="C112" s="191"/>
      <c r="D112" s="192" t="s">
        <v>110</v>
      </c>
      <c r="E112" s="193"/>
      <c r="F112" s="193"/>
      <c r="G112" s="193"/>
      <c r="H112" s="193"/>
      <c r="I112" s="194"/>
      <c r="J112" s="195">
        <f>J248</f>
        <v>0</v>
      </c>
      <c r="K112" s="191"/>
      <c r="L112" s="196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10" customFormat="1" ht="19.9" customHeight="1">
      <c r="A113" s="10"/>
      <c r="B113" s="197"/>
      <c r="C113" s="198"/>
      <c r="D113" s="199" t="s">
        <v>111</v>
      </c>
      <c r="E113" s="200"/>
      <c r="F113" s="200"/>
      <c r="G113" s="200"/>
      <c r="H113" s="200"/>
      <c r="I113" s="201"/>
      <c r="J113" s="202">
        <f>J249</f>
        <v>0</v>
      </c>
      <c r="K113" s="198"/>
      <c r="L113" s="20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7"/>
      <c r="C114" s="198"/>
      <c r="D114" s="199" t="s">
        <v>112</v>
      </c>
      <c r="E114" s="200"/>
      <c r="F114" s="200"/>
      <c r="G114" s="200"/>
      <c r="H114" s="200"/>
      <c r="I114" s="201"/>
      <c r="J114" s="202">
        <f>J250</f>
        <v>0</v>
      </c>
      <c r="K114" s="198"/>
      <c r="L114" s="20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7"/>
      <c r="C115" s="198"/>
      <c r="D115" s="199" t="s">
        <v>113</v>
      </c>
      <c r="E115" s="200"/>
      <c r="F115" s="200"/>
      <c r="G115" s="200"/>
      <c r="H115" s="200"/>
      <c r="I115" s="201"/>
      <c r="J115" s="202">
        <f>J252</f>
        <v>0</v>
      </c>
      <c r="K115" s="198"/>
      <c r="L115" s="20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7"/>
      <c r="C116" s="198"/>
      <c r="D116" s="199" t="s">
        <v>114</v>
      </c>
      <c r="E116" s="200"/>
      <c r="F116" s="200"/>
      <c r="G116" s="200"/>
      <c r="H116" s="200"/>
      <c r="I116" s="201"/>
      <c r="J116" s="202">
        <f>J255</f>
        <v>0</v>
      </c>
      <c r="K116" s="198"/>
      <c r="L116" s="20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7"/>
      <c r="C117" s="198"/>
      <c r="D117" s="199" t="s">
        <v>115</v>
      </c>
      <c r="E117" s="200"/>
      <c r="F117" s="200"/>
      <c r="G117" s="200"/>
      <c r="H117" s="200"/>
      <c r="I117" s="201"/>
      <c r="J117" s="202">
        <f>J258</f>
        <v>0</v>
      </c>
      <c r="K117" s="198"/>
      <c r="L117" s="20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7"/>
      <c r="C118" s="198"/>
      <c r="D118" s="199" t="s">
        <v>116</v>
      </c>
      <c r="E118" s="200"/>
      <c r="F118" s="200"/>
      <c r="G118" s="200"/>
      <c r="H118" s="200"/>
      <c r="I118" s="201"/>
      <c r="J118" s="202">
        <f>J260</f>
        <v>0</v>
      </c>
      <c r="K118" s="198"/>
      <c r="L118" s="20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5"/>
      <c r="B119" s="36"/>
      <c r="C119" s="37"/>
      <c r="D119" s="37"/>
      <c r="E119" s="37"/>
      <c r="F119" s="37"/>
      <c r="G119" s="37"/>
      <c r="H119" s="37"/>
      <c r="I119" s="141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63"/>
      <c r="C120" s="64"/>
      <c r="D120" s="64"/>
      <c r="E120" s="64"/>
      <c r="F120" s="64"/>
      <c r="G120" s="64"/>
      <c r="H120" s="64"/>
      <c r="I120" s="180"/>
      <c r="J120" s="64"/>
      <c r="K120" s="64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4" spans="1:31" s="2" customFormat="1" ht="6.95" customHeight="1">
      <c r="A124" s="35"/>
      <c r="B124" s="65"/>
      <c r="C124" s="66"/>
      <c r="D124" s="66"/>
      <c r="E124" s="66"/>
      <c r="F124" s="66"/>
      <c r="G124" s="66"/>
      <c r="H124" s="66"/>
      <c r="I124" s="183"/>
      <c r="J124" s="66"/>
      <c r="K124" s="66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24.95" customHeight="1">
      <c r="A125" s="35"/>
      <c r="B125" s="36"/>
      <c r="C125" s="20" t="s">
        <v>117</v>
      </c>
      <c r="D125" s="37"/>
      <c r="E125" s="37"/>
      <c r="F125" s="37"/>
      <c r="G125" s="37"/>
      <c r="H125" s="37"/>
      <c r="I125" s="141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141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29" t="s">
        <v>16</v>
      </c>
      <c r="D127" s="37"/>
      <c r="E127" s="37"/>
      <c r="F127" s="37"/>
      <c r="G127" s="37"/>
      <c r="H127" s="37"/>
      <c r="I127" s="141"/>
      <c r="J127" s="37"/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23.25" customHeight="1">
      <c r="A128" s="35"/>
      <c r="B128" s="36"/>
      <c r="C128" s="37"/>
      <c r="D128" s="37"/>
      <c r="E128" s="184" t="str">
        <f>E7</f>
        <v>Stavební úpravy za účelem vestavby výtahu,objekt MZe, Ve Smečkách 33, Praha 1</v>
      </c>
      <c r="F128" s="29"/>
      <c r="G128" s="29"/>
      <c r="H128" s="29"/>
      <c r="I128" s="141"/>
      <c r="J128" s="37"/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2" customHeight="1">
      <c r="A129" s="35"/>
      <c r="B129" s="36"/>
      <c r="C129" s="29" t="s">
        <v>88</v>
      </c>
      <c r="D129" s="37"/>
      <c r="E129" s="37"/>
      <c r="F129" s="37"/>
      <c r="G129" s="37"/>
      <c r="H129" s="37"/>
      <c r="I129" s="141"/>
      <c r="J129" s="37"/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24.75" customHeight="1">
      <c r="A130" s="35"/>
      <c r="B130" s="36"/>
      <c r="C130" s="37"/>
      <c r="D130" s="37"/>
      <c r="E130" s="73" t="str">
        <f>E9</f>
        <v>Smecky-vytah - Stavební úpravy za účelem vestavby výtahu,objekt MZe, Ve Smečkách 33, Praha 1</v>
      </c>
      <c r="F130" s="37"/>
      <c r="G130" s="37"/>
      <c r="H130" s="37"/>
      <c r="I130" s="141"/>
      <c r="J130" s="37"/>
      <c r="K130" s="37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6.95" customHeight="1">
      <c r="A131" s="35"/>
      <c r="B131" s="36"/>
      <c r="C131" s="37"/>
      <c r="D131" s="37"/>
      <c r="E131" s="37"/>
      <c r="F131" s="37"/>
      <c r="G131" s="37"/>
      <c r="H131" s="37"/>
      <c r="I131" s="141"/>
      <c r="J131" s="37"/>
      <c r="K131" s="37"/>
      <c r="L131" s="60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2" customHeight="1">
      <c r="A132" s="35"/>
      <c r="B132" s="36"/>
      <c r="C132" s="29" t="s">
        <v>20</v>
      </c>
      <c r="D132" s="37"/>
      <c r="E132" s="37"/>
      <c r="F132" s="24" t="str">
        <f>F12</f>
        <v>objekt MZe, Ve Smečkách 33, Praha 1</v>
      </c>
      <c r="G132" s="37"/>
      <c r="H132" s="37"/>
      <c r="I132" s="144" t="s">
        <v>22</v>
      </c>
      <c r="J132" s="76" t="str">
        <f>IF(J12="","",J12)</f>
        <v>28. 12. 2020</v>
      </c>
      <c r="K132" s="37"/>
      <c r="L132" s="60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6.95" customHeight="1">
      <c r="A133" s="35"/>
      <c r="B133" s="36"/>
      <c r="C133" s="37"/>
      <c r="D133" s="37"/>
      <c r="E133" s="37"/>
      <c r="F133" s="37"/>
      <c r="G133" s="37"/>
      <c r="H133" s="37"/>
      <c r="I133" s="141"/>
      <c r="J133" s="37"/>
      <c r="K133" s="37"/>
      <c r="L133" s="60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5.15" customHeight="1">
      <c r="A134" s="35"/>
      <c r="B134" s="36"/>
      <c r="C134" s="29" t="s">
        <v>24</v>
      </c>
      <c r="D134" s="37"/>
      <c r="E134" s="37"/>
      <c r="F134" s="24" t="str">
        <f>E15</f>
        <v xml:space="preserve"> </v>
      </c>
      <c r="G134" s="37"/>
      <c r="H134" s="37"/>
      <c r="I134" s="144" t="s">
        <v>30</v>
      </c>
      <c r="J134" s="33" t="str">
        <f>E21</f>
        <v xml:space="preserve"> </v>
      </c>
      <c r="K134" s="37"/>
      <c r="L134" s="60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15.15" customHeight="1">
      <c r="A135" s="35"/>
      <c r="B135" s="36"/>
      <c r="C135" s="29" t="s">
        <v>28</v>
      </c>
      <c r="D135" s="37"/>
      <c r="E135" s="37"/>
      <c r="F135" s="24" t="str">
        <f>IF(E18="","",E18)</f>
        <v>Vyplň údaj</v>
      </c>
      <c r="G135" s="37"/>
      <c r="H135" s="37"/>
      <c r="I135" s="144" t="s">
        <v>32</v>
      </c>
      <c r="J135" s="33" t="str">
        <f>E24</f>
        <v xml:space="preserve"> </v>
      </c>
      <c r="K135" s="37"/>
      <c r="L135" s="60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10.3" customHeight="1">
      <c r="A136" s="35"/>
      <c r="B136" s="36"/>
      <c r="C136" s="37"/>
      <c r="D136" s="37"/>
      <c r="E136" s="37"/>
      <c r="F136" s="37"/>
      <c r="G136" s="37"/>
      <c r="H136" s="37"/>
      <c r="I136" s="141"/>
      <c r="J136" s="37"/>
      <c r="K136" s="37"/>
      <c r="L136" s="60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11" customFormat="1" ht="29.25" customHeight="1">
      <c r="A137" s="204"/>
      <c r="B137" s="205"/>
      <c r="C137" s="206" t="s">
        <v>118</v>
      </c>
      <c r="D137" s="207" t="s">
        <v>59</v>
      </c>
      <c r="E137" s="207" t="s">
        <v>55</v>
      </c>
      <c r="F137" s="207" t="s">
        <v>56</v>
      </c>
      <c r="G137" s="207" t="s">
        <v>119</v>
      </c>
      <c r="H137" s="207" t="s">
        <v>120</v>
      </c>
      <c r="I137" s="208" t="s">
        <v>121</v>
      </c>
      <c r="J137" s="207" t="s">
        <v>92</v>
      </c>
      <c r="K137" s="209" t="s">
        <v>122</v>
      </c>
      <c r="L137" s="210"/>
      <c r="M137" s="97" t="s">
        <v>1</v>
      </c>
      <c r="N137" s="98" t="s">
        <v>38</v>
      </c>
      <c r="O137" s="98" t="s">
        <v>123</v>
      </c>
      <c r="P137" s="98" t="s">
        <v>124</v>
      </c>
      <c r="Q137" s="98" t="s">
        <v>125</v>
      </c>
      <c r="R137" s="98" t="s">
        <v>126</v>
      </c>
      <c r="S137" s="98" t="s">
        <v>127</v>
      </c>
      <c r="T137" s="99" t="s">
        <v>128</v>
      </c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</row>
    <row r="138" spans="1:63" s="2" customFormat="1" ht="22.8" customHeight="1">
      <c r="A138" s="35"/>
      <c r="B138" s="36"/>
      <c r="C138" s="104" t="s">
        <v>129</v>
      </c>
      <c r="D138" s="37"/>
      <c r="E138" s="37"/>
      <c r="F138" s="37"/>
      <c r="G138" s="37"/>
      <c r="H138" s="37"/>
      <c r="I138" s="141"/>
      <c r="J138" s="211">
        <f>BK138</f>
        <v>0</v>
      </c>
      <c r="K138" s="37"/>
      <c r="L138" s="41"/>
      <c r="M138" s="100"/>
      <c r="N138" s="212"/>
      <c r="O138" s="101"/>
      <c r="P138" s="213">
        <f>P139+P213+P248</f>
        <v>0</v>
      </c>
      <c r="Q138" s="101"/>
      <c r="R138" s="213">
        <f>R139+R213+R248</f>
        <v>47.093651120000004</v>
      </c>
      <c r="S138" s="101"/>
      <c r="T138" s="214">
        <f>T139+T213+T248</f>
        <v>36.026177000000004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73</v>
      </c>
      <c r="AU138" s="14" t="s">
        <v>94</v>
      </c>
      <c r="BK138" s="215">
        <f>BK139+BK213+BK248</f>
        <v>0</v>
      </c>
    </row>
    <row r="139" spans="1:63" s="12" customFormat="1" ht="25.9" customHeight="1">
      <c r="A139" s="12"/>
      <c r="B139" s="216"/>
      <c r="C139" s="217"/>
      <c r="D139" s="218" t="s">
        <v>73</v>
      </c>
      <c r="E139" s="219" t="s">
        <v>130</v>
      </c>
      <c r="F139" s="219" t="s">
        <v>131</v>
      </c>
      <c r="G139" s="217"/>
      <c r="H139" s="217"/>
      <c r="I139" s="220"/>
      <c r="J139" s="221">
        <f>BK139</f>
        <v>0</v>
      </c>
      <c r="K139" s="217"/>
      <c r="L139" s="222"/>
      <c r="M139" s="223"/>
      <c r="N139" s="224"/>
      <c r="O139" s="224"/>
      <c r="P139" s="225">
        <f>P140+P147+P152+P167+P182+P205+P211</f>
        <v>0</v>
      </c>
      <c r="Q139" s="224"/>
      <c r="R139" s="225">
        <f>R140+R147+R152+R167+R182+R205+R211</f>
        <v>35.96385834</v>
      </c>
      <c r="S139" s="224"/>
      <c r="T139" s="226">
        <f>T140+T147+T152+T167+T182+T205+T211</f>
        <v>30.566591000000003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7" t="s">
        <v>81</v>
      </c>
      <c r="AT139" s="228" t="s">
        <v>73</v>
      </c>
      <c r="AU139" s="228" t="s">
        <v>74</v>
      </c>
      <c r="AY139" s="227" t="s">
        <v>132</v>
      </c>
      <c r="BK139" s="229">
        <f>BK140+BK147+BK152+BK167+BK182+BK205+BK211</f>
        <v>0</v>
      </c>
    </row>
    <row r="140" spans="1:63" s="12" customFormat="1" ht="22.8" customHeight="1">
      <c r="A140" s="12"/>
      <c r="B140" s="216"/>
      <c r="C140" s="217"/>
      <c r="D140" s="218" t="s">
        <v>73</v>
      </c>
      <c r="E140" s="230" t="s">
        <v>81</v>
      </c>
      <c r="F140" s="230" t="s">
        <v>133</v>
      </c>
      <c r="G140" s="217"/>
      <c r="H140" s="217"/>
      <c r="I140" s="220"/>
      <c r="J140" s="231">
        <f>BK140</f>
        <v>0</v>
      </c>
      <c r="K140" s="217"/>
      <c r="L140" s="222"/>
      <c r="M140" s="223"/>
      <c r="N140" s="224"/>
      <c r="O140" s="224"/>
      <c r="P140" s="225">
        <f>SUM(P141:P146)</f>
        <v>0</v>
      </c>
      <c r="Q140" s="224"/>
      <c r="R140" s="225">
        <f>SUM(R141:R146)</f>
        <v>0</v>
      </c>
      <c r="S140" s="224"/>
      <c r="T140" s="226">
        <f>SUM(T141:T146)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7" t="s">
        <v>81</v>
      </c>
      <c r="AT140" s="228" t="s">
        <v>73</v>
      </c>
      <c r="AU140" s="228" t="s">
        <v>81</v>
      </c>
      <c r="AY140" s="227" t="s">
        <v>132</v>
      </c>
      <c r="BK140" s="229">
        <f>SUM(BK141:BK146)</f>
        <v>0</v>
      </c>
    </row>
    <row r="141" spans="1:65" s="2" customFormat="1" ht="21.75" customHeight="1">
      <c r="A141" s="35"/>
      <c r="B141" s="36"/>
      <c r="C141" s="232" t="s">
        <v>81</v>
      </c>
      <c r="D141" s="232" t="s">
        <v>134</v>
      </c>
      <c r="E141" s="233" t="s">
        <v>135</v>
      </c>
      <c r="F141" s="234" t="s">
        <v>136</v>
      </c>
      <c r="G141" s="235" t="s">
        <v>137</v>
      </c>
      <c r="H141" s="236">
        <v>3.056</v>
      </c>
      <c r="I141" s="237"/>
      <c r="J141" s="238">
        <f>ROUND(I141*H141,2)</f>
        <v>0</v>
      </c>
      <c r="K141" s="234" t="s">
        <v>138</v>
      </c>
      <c r="L141" s="41"/>
      <c r="M141" s="239" t="s">
        <v>1</v>
      </c>
      <c r="N141" s="240" t="s">
        <v>39</v>
      </c>
      <c r="O141" s="88"/>
      <c r="P141" s="241">
        <f>O141*H141</f>
        <v>0</v>
      </c>
      <c r="Q141" s="241">
        <v>0</v>
      </c>
      <c r="R141" s="241">
        <f>Q141*H141</f>
        <v>0</v>
      </c>
      <c r="S141" s="241">
        <v>0</v>
      </c>
      <c r="T141" s="24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3" t="s">
        <v>139</v>
      </c>
      <c r="AT141" s="243" t="s">
        <v>134</v>
      </c>
      <c r="AU141" s="243" t="s">
        <v>83</v>
      </c>
      <c r="AY141" s="14" t="s">
        <v>132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14" t="s">
        <v>81</v>
      </c>
      <c r="BK141" s="244">
        <f>ROUND(I141*H141,2)</f>
        <v>0</v>
      </c>
      <c r="BL141" s="14" t="s">
        <v>139</v>
      </c>
      <c r="BM141" s="243" t="s">
        <v>140</v>
      </c>
    </row>
    <row r="142" spans="1:65" s="2" customFormat="1" ht="21.75" customHeight="1">
      <c r="A142" s="35"/>
      <c r="B142" s="36"/>
      <c r="C142" s="232" t="s">
        <v>83</v>
      </c>
      <c r="D142" s="232" t="s">
        <v>134</v>
      </c>
      <c r="E142" s="233" t="s">
        <v>141</v>
      </c>
      <c r="F142" s="234" t="s">
        <v>142</v>
      </c>
      <c r="G142" s="235" t="s">
        <v>137</v>
      </c>
      <c r="H142" s="236">
        <v>4.205</v>
      </c>
      <c r="I142" s="237"/>
      <c r="J142" s="238">
        <f>ROUND(I142*H142,2)</f>
        <v>0</v>
      </c>
      <c r="K142" s="234" t="s">
        <v>138</v>
      </c>
      <c r="L142" s="41"/>
      <c r="M142" s="239" t="s">
        <v>1</v>
      </c>
      <c r="N142" s="240" t="s">
        <v>39</v>
      </c>
      <c r="O142" s="88"/>
      <c r="P142" s="241">
        <f>O142*H142</f>
        <v>0</v>
      </c>
      <c r="Q142" s="241">
        <v>0</v>
      </c>
      <c r="R142" s="241">
        <f>Q142*H142</f>
        <v>0</v>
      </c>
      <c r="S142" s="241">
        <v>0</v>
      </c>
      <c r="T142" s="24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3" t="s">
        <v>139</v>
      </c>
      <c r="AT142" s="243" t="s">
        <v>134</v>
      </c>
      <c r="AU142" s="243" t="s">
        <v>83</v>
      </c>
      <c r="AY142" s="14" t="s">
        <v>132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14" t="s">
        <v>81</v>
      </c>
      <c r="BK142" s="244">
        <f>ROUND(I142*H142,2)</f>
        <v>0</v>
      </c>
      <c r="BL142" s="14" t="s">
        <v>139</v>
      </c>
      <c r="BM142" s="243" t="s">
        <v>143</v>
      </c>
    </row>
    <row r="143" spans="1:65" s="2" customFormat="1" ht="21.75" customHeight="1">
      <c r="A143" s="35"/>
      <c r="B143" s="36"/>
      <c r="C143" s="232" t="s">
        <v>144</v>
      </c>
      <c r="D143" s="232" t="s">
        <v>134</v>
      </c>
      <c r="E143" s="233" t="s">
        <v>145</v>
      </c>
      <c r="F143" s="234" t="s">
        <v>146</v>
      </c>
      <c r="G143" s="235" t="s">
        <v>137</v>
      </c>
      <c r="H143" s="236">
        <v>7.261</v>
      </c>
      <c r="I143" s="237"/>
      <c r="J143" s="238">
        <f>ROUND(I143*H143,2)</f>
        <v>0</v>
      </c>
      <c r="K143" s="234" t="s">
        <v>1</v>
      </c>
      <c r="L143" s="41"/>
      <c r="M143" s="239" t="s">
        <v>1</v>
      </c>
      <c r="N143" s="240" t="s">
        <v>39</v>
      </c>
      <c r="O143" s="88"/>
      <c r="P143" s="241">
        <f>O143*H143</f>
        <v>0</v>
      </c>
      <c r="Q143" s="241">
        <v>0</v>
      </c>
      <c r="R143" s="241">
        <f>Q143*H143</f>
        <v>0</v>
      </c>
      <c r="S143" s="241">
        <v>0</v>
      </c>
      <c r="T143" s="24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3" t="s">
        <v>139</v>
      </c>
      <c r="AT143" s="243" t="s">
        <v>134</v>
      </c>
      <c r="AU143" s="243" t="s">
        <v>83</v>
      </c>
      <c r="AY143" s="14" t="s">
        <v>132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14" t="s">
        <v>81</v>
      </c>
      <c r="BK143" s="244">
        <f>ROUND(I143*H143,2)</f>
        <v>0</v>
      </c>
      <c r="BL143" s="14" t="s">
        <v>139</v>
      </c>
      <c r="BM143" s="243" t="s">
        <v>147</v>
      </c>
    </row>
    <row r="144" spans="1:65" s="2" customFormat="1" ht="21.75" customHeight="1">
      <c r="A144" s="35"/>
      <c r="B144" s="36"/>
      <c r="C144" s="232" t="s">
        <v>139</v>
      </c>
      <c r="D144" s="232" t="s">
        <v>134</v>
      </c>
      <c r="E144" s="233" t="s">
        <v>148</v>
      </c>
      <c r="F144" s="234" t="s">
        <v>149</v>
      </c>
      <c r="G144" s="235" t="s">
        <v>137</v>
      </c>
      <c r="H144" s="236">
        <v>7.261</v>
      </c>
      <c r="I144" s="237"/>
      <c r="J144" s="238">
        <f>ROUND(I144*H144,2)</f>
        <v>0</v>
      </c>
      <c r="K144" s="234" t="s">
        <v>1</v>
      </c>
      <c r="L144" s="41"/>
      <c r="M144" s="239" t="s">
        <v>1</v>
      </c>
      <c r="N144" s="240" t="s">
        <v>39</v>
      </c>
      <c r="O144" s="88"/>
      <c r="P144" s="241">
        <f>O144*H144</f>
        <v>0</v>
      </c>
      <c r="Q144" s="241">
        <v>0</v>
      </c>
      <c r="R144" s="241">
        <f>Q144*H144</f>
        <v>0</v>
      </c>
      <c r="S144" s="241">
        <v>0</v>
      </c>
      <c r="T144" s="24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3" t="s">
        <v>139</v>
      </c>
      <c r="AT144" s="243" t="s">
        <v>134</v>
      </c>
      <c r="AU144" s="243" t="s">
        <v>83</v>
      </c>
      <c r="AY144" s="14" t="s">
        <v>132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14" t="s">
        <v>81</v>
      </c>
      <c r="BK144" s="244">
        <f>ROUND(I144*H144,2)</f>
        <v>0</v>
      </c>
      <c r="BL144" s="14" t="s">
        <v>139</v>
      </c>
      <c r="BM144" s="243" t="s">
        <v>150</v>
      </c>
    </row>
    <row r="145" spans="1:65" s="2" customFormat="1" ht="16.5" customHeight="1">
      <c r="A145" s="35"/>
      <c r="B145" s="36"/>
      <c r="C145" s="232" t="s">
        <v>151</v>
      </c>
      <c r="D145" s="232" t="s">
        <v>134</v>
      </c>
      <c r="E145" s="233" t="s">
        <v>152</v>
      </c>
      <c r="F145" s="234" t="s">
        <v>153</v>
      </c>
      <c r="G145" s="235" t="s">
        <v>137</v>
      </c>
      <c r="H145" s="236">
        <v>7.261</v>
      </c>
      <c r="I145" s="237"/>
      <c r="J145" s="238">
        <f>ROUND(I145*H145,2)</f>
        <v>0</v>
      </c>
      <c r="K145" s="234" t="s">
        <v>1</v>
      </c>
      <c r="L145" s="41"/>
      <c r="M145" s="239" t="s">
        <v>1</v>
      </c>
      <c r="N145" s="240" t="s">
        <v>39</v>
      </c>
      <c r="O145" s="88"/>
      <c r="P145" s="241">
        <f>O145*H145</f>
        <v>0</v>
      </c>
      <c r="Q145" s="241">
        <v>0</v>
      </c>
      <c r="R145" s="241">
        <f>Q145*H145</f>
        <v>0</v>
      </c>
      <c r="S145" s="241">
        <v>0</v>
      </c>
      <c r="T145" s="24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3" t="s">
        <v>139</v>
      </c>
      <c r="AT145" s="243" t="s">
        <v>134</v>
      </c>
      <c r="AU145" s="243" t="s">
        <v>83</v>
      </c>
      <c r="AY145" s="14" t="s">
        <v>132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14" t="s">
        <v>81</v>
      </c>
      <c r="BK145" s="244">
        <f>ROUND(I145*H145,2)</f>
        <v>0</v>
      </c>
      <c r="BL145" s="14" t="s">
        <v>139</v>
      </c>
      <c r="BM145" s="243" t="s">
        <v>154</v>
      </c>
    </row>
    <row r="146" spans="1:65" s="2" customFormat="1" ht="16.5" customHeight="1">
      <c r="A146" s="35"/>
      <c r="B146" s="36"/>
      <c r="C146" s="232" t="s">
        <v>155</v>
      </c>
      <c r="D146" s="232" t="s">
        <v>134</v>
      </c>
      <c r="E146" s="233" t="s">
        <v>156</v>
      </c>
      <c r="F146" s="234" t="s">
        <v>157</v>
      </c>
      <c r="G146" s="235" t="s">
        <v>137</v>
      </c>
      <c r="H146" s="236">
        <v>7.261</v>
      </c>
      <c r="I146" s="237"/>
      <c r="J146" s="238">
        <f>ROUND(I146*H146,2)</f>
        <v>0</v>
      </c>
      <c r="K146" s="234" t="s">
        <v>1</v>
      </c>
      <c r="L146" s="41"/>
      <c r="M146" s="239" t="s">
        <v>1</v>
      </c>
      <c r="N146" s="240" t="s">
        <v>39</v>
      </c>
      <c r="O146" s="88"/>
      <c r="P146" s="241">
        <f>O146*H146</f>
        <v>0</v>
      </c>
      <c r="Q146" s="241">
        <v>0</v>
      </c>
      <c r="R146" s="241">
        <f>Q146*H146</f>
        <v>0</v>
      </c>
      <c r="S146" s="241">
        <v>0</v>
      </c>
      <c r="T146" s="24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3" t="s">
        <v>139</v>
      </c>
      <c r="AT146" s="243" t="s">
        <v>134</v>
      </c>
      <c r="AU146" s="243" t="s">
        <v>83</v>
      </c>
      <c r="AY146" s="14" t="s">
        <v>132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14" t="s">
        <v>81</v>
      </c>
      <c r="BK146" s="244">
        <f>ROUND(I146*H146,2)</f>
        <v>0</v>
      </c>
      <c r="BL146" s="14" t="s">
        <v>139</v>
      </c>
      <c r="BM146" s="243" t="s">
        <v>158</v>
      </c>
    </row>
    <row r="147" spans="1:63" s="12" customFormat="1" ht="22.8" customHeight="1">
      <c r="A147" s="12"/>
      <c r="B147" s="216"/>
      <c r="C147" s="217"/>
      <c r="D147" s="218" t="s">
        <v>73</v>
      </c>
      <c r="E147" s="230" t="s">
        <v>83</v>
      </c>
      <c r="F147" s="230" t="s">
        <v>159</v>
      </c>
      <c r="G147" s="217"/>
      <c r="H147" s="217"/>
      <c r="I147" s="220"/>
      <c r="J147" s="231">
        <f>BK147</f>
        <v>0</v>
      </c>
      <c r="K147" s="217"/>
      <c r="L147" s="222"/>
      <c r="M147" s="223"/>
      <c r="N147" s="224"/>
      <c r="O147" s="224"/>
      <c r="P147" s="225">
        <f>SUM(P148:P151)</f>
        <v>0</v>
      </c>
      <c r="Q147" s="224"/>
      <c r="R147" s="225">
        <f>SUM(R148:R151)</f>
        <v>15.808159530000001</v>
      </c>
      <c r="S147" s="224"/>
      <c r="T147" s="226">
        <f>SUM(T148:T151)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7" t="s">
        <v>81</v>
      </c>
      <c r="AT147" s="228" t="s">
        <v>73</v>
      </c>
      <c r="AU147" s="228" t="s">
        <v>81</v>
      </c>
      <c r="AY147" s="227" t="s">
        <v>132</v>
      </c>
      <c r="BK147" s="229">
        <f>SUM(BK148:BK151)</f>
        <v>0</v>
      </c>
    </row>
    <row r="148" spans="1:65" s="2" customFormat="1" ht="21.75" customHeight="1">
      <c r="A148" s="35"/>
      <c r="B148" s="36"/>
      <c r="C148" s="232" t="s">
        <v>160</v>
      </c>
      <c r="D148" s="232" t="s">
        <v>134</v>
      </c>
      <c r="E148" s="233" t="s">
        <v>161</v>
      </c>
      <c r="F148" s="234" t="s">
        <v>162</v>
      </c>
      <c r="G148" s="235" t="s">
        <v>137</v>
      </c>
      <c r="H148" s="236">
        <v>0.964</v>
      </c>
      <c r="I148" s="237"/>
      <c r="J148" s="238">
        <f>ROUND(I148*H148,2)</f>
        <v>0</v>
      </c>
      <c r="K148" s="234" t="s">
        <v>138</v>
      </c>
      <c r="L148" s="41"/>
      <c r="M148" s="239" t="s">
        <v>1</v>
      </c>
      <c r="N148" s="240" t="s">
        <v>39</v>
      </c>
      <c r="O148" s="88"/>
      <c r="P148" s="241">
        <f>O148*H148</f>
        <v>0</v>
      </c>
      <c r="Q148" s="241">
        <v>2.25634</v>
      </c>
      <c r="R148" s="241">
        <f>Q148*H148</f>
        <v>2.1751117599999996</v>
      </c>
      <c r="S148" s="241">
        <v>0</v>
      </c>
      <c r="T148" s="24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3" t="s">
        <v>139</v>
      </c>
      <c r="AT148" s="243" t="s">
        <v>134</v>
      </c>
      <c r="AU148" s="243" t="s">
        <v>83</v>
      </c>
      <c r="AY148" s="14" t="s">
        <v>132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4" t="s">
        <v>81</v>
      </c>
      <c r="BK148" s="244">
        <f>ROUND(I148*H148,2)</f>
        <v>0</v>
      </c>
      <c r="BL148" s="14" t="s">
        <v>139</v>
      </c>
      <c r="BM148" s="243" t="s">
        <v>163</v>
      </c>
    </row>
    <row r="149" spans="1:65" s="2" customFormat="1" ht="21.75" customHeight="1">
      <c r="A149" s="35"/>
      <c r="B149" s="36"/>
      <c r="C149" s="232" t="s">
        <v>164</v>
      </c>
      <c r="D149" s="232" t="s">
        <v>134</v>
      </c>
      <c r="E149" s="233" t="s">
        <v>165</v>
      </c>
      <c r="F149" s="234" t="s">
        <v>166</v>
      </c>
      <c r="G149" s="235" t="s">
        <v>137</v>
      </c>
      <c r="H149" s="236">
        <v>1.528</v>
      </c>
      <c r="I149" s="237"/>
      <c r="J149" s="238">
        <f>ROUND(I149*H149,2)</f>
        <v>0</v>
      </c>
      <c r="K149" s="234" t="s">
        <v>138</v>
      </c>
      <c r="L149" s="41"/>
      <c r="M149" s="239" t="s">
        <v>1</v>
      </c>
      <c r="N149" s="240" t="s">
        <v>39</v>
      </c>
      <c r="O149" s="88"/>
      <c r="P149" s="241">
        <f>O149*H149</f>
        <v>0</v>
      </c>
      <c r="Q149" s="241">
        <v>2.45329</v>
      </c>
      <c r="R149" s="241">
        <f>Q149*H149</f>
        <v>3.74862712</v>
      </c>
      <c r="S149" s="241">
        <v>0</v>
      </c>
      <c r="T149" s="24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3" t="s">
        <v>139</v>
      </c>
      <c r="AT149" s="243" t="s">
        <v>134</v>
      </c>
      <c r="AU149" s="243" t="s">
        <v>83</v>
      </c>
      <c r="AY149" s="14" t="s">
        <v>132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14" t="s">
        <v>81</v>
      </c>
      <c r="BK149" s="244">
        <f>ROUND(I149*H149,2)</f>
        <v>0</v>
      </c>
      <c r="BL149" s="14" t="s">
        <v>139</v>
      </c>
      <c r="BM149" s="243" t="s">
        <v>167</v>
      </c>
    </row>
    <row r="150" spans="1:65" s="2" customFormat="1" ht="16.5" customHeight="1">
      <c r="A150" s="35"/>
      <c r="B150" s="36"/>
      <c r="C150" s="232" t="s">
        <v>168</v>
      </c>
      <c r="D150" s="232" t="s">
        <v>134</v>
      </c>
      <c r="E150" s="233" t="s">
        <v>169</v>
      </c>
      <c r="F150" s="234" t="s">
        <v>170</v>
      </c>
      <c r="G150" s="235" t="s">
        <v>171</v>
      </c>
      <c r="H150" s="236">
        <v>0.061</v>
      </c>
      <c r="I150" s="237"/>
      <c r="J150" s="238">
        <f>ROUND(I150*H150,2)</f>
        <v>0</v>
      </c>
      <c r="K150" s="234" t="s">
        <v>138</v>
      </c>
      <c r="L150" s="41"/>
      <c r="M150" s="239" t="s">
        <v>1</v>
      </c>
      <c r="N150" s="240" t="s">
        <v>39</v>
      </c>
      <c r="O150" s="88"/>
      <c r="P150" s="241">
        <f>O150*H150</f>
        <v>0</v>
      </c>
      <c r="Q150" s="241">
        <v>1.06277</v>
      </c>
      <c r="R150" s="241">
        <f>Q150*H150</f>
        <v>0.06482897</v>
      </c>
      <c r="S150" s="241">
        <v>0</v>
      </c>
      <c r="T150" s="24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3" t="s">
        <v>139</v>
      </c>
      <c r="AT150" s="243" t="s">
        <v>134</v>
      </c>
      <c r="AU150" s="243" t="s">
        <v>83</v>
      </c>
      <c r="AY150" s="14" t="s">
        <v>132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4" t="s">
        <v>81</v>
      </c>
      <c r="BK150" s="244">
        <f>ROUND(I150*H150,2)</f>
        <v>0</v>
      </c>
      <c r="BL150" s="14" t="s">
        <v>139</v>
      </c>
      <c r="BM150" s="243" t="s">
        <v>172</v>
      </c>
    </row>
    <row r="151" spans="1:65" s="2" customFormat="1" ht="16.5" customHeight="1">
      <c r="A151" s="35"/>
      <c r="B151" s="36"/>
      <c r="C151" s="232" t="s">
        <v>173</v>
      </c>
      <c r="D151" s="232" t="s">
        <v>134</v>
      </c>
      <c r="E151" s="233" t="s">
        <v>174</v>
      </c>
      <c r="F151" s="234" t="s">
        <v>175</v>
      </c>
      <c r="G151" s="235" t="s">
        <v>137</v>
      </c>
      <c r="H151" s="236">
        <v>4.352</v>
      </c>
      <c r="I151" s="237"/>
      <c r="J151" s="238">
        <f>ROUND(I151*H151,2)</f>
        <v>0</v>
      </c>
      <c r="K151" s="234" t="s">
        <v>138</v>
      </c>
      <c r="L151" s="41"/>
      <c r="M151" s="239" t="s">
        <v>1</v>
      </c>
      <c r="N151" s="240" t="s">
        <v>39</v>
      </c>
      <c r="O151" s="88"/>
      <c r="P151" s="241">
        <f>O151*H151</f>
        <v>0</v>
      </c>
      <c r="Q151" s="241">
        <v>2.25634</v>
      </c>
      <c r="R151" s="241">
        <f>Q151*H151</f>
        <v>9.81959168</v>
      </c>
      <c r="S151" s="241">
        <v>0</v>
      </c>
      <c r="T151" s="24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3" t="s">
        <v>139</v>
      </c>
      <c r="AT151" s="243" t="s">
        <v>134</v>
      </c>
      <c r="AU151" s="243" t="s">
        <v>83</v>
      </c>
      <c r="AY151" s="14" t="s">
        <v>132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14" t="s">
        <v>81</v>
      </c>
      <c r="BK151" s="244">
        <f>ROUND(I151*H151,2)</f>
        <v>0</v>
      </c>
      <c r="BL151" s="14" t="s">
        <v>139</v>
      </c>
      <c r="BM151" s="243" t="s">
        <v>176</v>
      </c>
    </row>
    <row r="152" spans="1:63" s="12" customFormat="1" ht="22.8" customHeight="1">
      <c r="A152" s="12"/>
      <c r="B152" s="216"/>
      <c r="C152" s="217"/>
      <c r="D152" s="218" t="s">
        <v>73</v>
      </c>
      <c r="E152" s="230" t="s">
        <v>144</v>
      </c>
      <c r="F152" s="230" t="s">
        <v>177</v>
      </c>
      <c r="G152" s="217"/>
      <c r="H152" s="217"/>
      <c r="I152" s="220"/>
      <c r="J152" s="231">
        <f>BK152</f>
        <v>0</v>
      </c>
      <c r="K152" s="217"/>
      <c r="L152" s="222"/>
      <c r="M152" s="223"/>
      <c r="N152" s="224"/>
      <c r="O152" s="224"/>
      <c r="P152" s="225">
        <f>SUM(P153:P166)</f>
        <v>0</v>
      </c>
      <c r="Q152" s="224"/>
      <c r="R152" s="225">
        <f>SUM(R153:R166)</f>
        <v>14.54624844</v>
      </c>
      <c r="S152" s="224"/>
      <c r="T152" s="226">
        <f>SUM(T153:T166)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7" t="s">
        <v>81</v>
      </c>
      <c r="AT152" s="228" t="s">
        <v>73</v>
      </c>
      <c r="AU152" s="228" t="s">
        <v>81</v>
      </c>
      <c r="AY152" s="227" t="s">
        <v>132</v>
      </c>
      <c r="BK152" s="229">
        <f>SUM(BK153:BK166)</f>
        <v>0</v>
      </c>
    </row>
    <row r="153" spans="1:65" s="2" customFormat="1" ht="21.75" customHeight="1">
      <c r="A153" s="35"/>
      <c r="B153" s="36"/>
      <c r="C153" s="232" t="s">
        <v>178</v>
      </c>
      <c r="D153" s="232" t="s">
        <v>134</v>
      </c>
      <c r="E153" s="233" t="s">
        <v>179</v>
      </c>
      <c r="F153" s="234" t="s">
        <v>180</v>
      </c>
      <c r="G153" s="235" t="s">
        <v>181</v>
      </c>
      <c r="H153" s="236">
        <v>19.352</v>
      </c>
      <c r="I153" s="237"/>
      <c r="J153" s="238">
        <f>ROUND(I153*H153,2)</f>
        <v>0</v>
      </c>
      <c r="K153" s="234" t="s">
        <v>138</v>
      </c>
      <c r="L153" s="41"/>
      <c r="M153" s="239" t="s">
        <v>1</v>
      </c>
      <c r="N153" s="240" t="s">
        <v>39</v>
      </c>
      <c r="O153" s="88"/>
      <c r="P153" s="241">
        <f>O153*H153</f>
        <v>0</v>
      </c>
      <c r="Q153" s="241">
        <v>0.34662</v>
      </c>
      <c r="R153" s="241">
        <f>Q153*H153</f>
        <v>6.70779024</v>
      </c>
      <c r="S153" s="241">
        <v>0</v>
      </c>
      <c r="T153" s="24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3" t="s">
        <v>139</v>
      </c>
      <c r="AT153" s="243" t="s">
        <v>134</v>
      </c>
      <c r="AU153" s="243" t="s">
        <v>83</v>
      </c>
      <c r="AY153" s="14" t="s">
        <v>132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14" t="s">
        <v>81</v>
      </c>
      <c r="BK153" s="244">
        <f>ROUND(I153*H153,2)</f>
        <v>0</v>
      </c>
      <c r="BL153" s="14" t="s">
        <v>139</v>
      </c>
      <c r="BM153" s="243" t="s">
        <v>182</v>
      </c>
    </row>
    <row r="154" spans="1:65" s="2" customFormat="1" ht="16.5" customHeight="1">
      <c r="A154" s="35"/>
      <c r="B154" s="36"/>
      <c r="C154" s="232" t="s">
        <v>183</v>
      </c>
      <c r="D154" s="232" t="s">
        <v>134</v>
      </c>
      <c r="E154" s="233" t="s">
        <v>184</v>
      </c>
      <c r="F154" s="234" t="s">
        <v>185</v>
      </c>
      <c r="G154" s="235" t="s">
        <v>171</v>
      </c>
      <c r="H154" s="236">
        <v>0.334</v>
      </c>
      <c r="I154" s="237"/>
      <c r="J154" s="238">
        <f>ROUND(I154*H154,2)</f>
        <v>0</v>
      </c>
      <c r="K154" s="234" t="s">
        <v>1</v>
      </c>
      <c r="L154" s="41"/>
      <c r="M154" s="239" t="s">
        <v>1</v>
      </c>
      <c r="N154" s="240" t="s">
        <v>39</v>
      </c>
      <c r="O154" s="88"/>
      <c r="P154" s="241">
        <f>O154*H154</f>
        <v>0</v>
      </c>
      <c r="Q154" s="241">
        <v>1.04715</v>
      </c>
      <c r="R154" s="241">
        <f>Q154*H154</f>
        <v>0.3497481</v>
      </c>
      <c r="S154" s="241">
        <v>0</v>
      </c>
      <c r="T154" s="24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3" t="s">
        <v>139</v>
      </c>
      <c r="AT154" s="243" t="s">
        <v>134</v>
      </c>
      <c r="AU154" s="243" t="s">
        <v>83</v>
      </c>
      <c r="AY154" s="14" t="s">
        <v>132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4" t="s">
        <v>81</v>
      </c>
      <c r="BK154" s="244">
        <f>ROUND(I154*H154,2)</f>
        <v>0</v>
      </c>
      <c r="BL154" s="14" t="s">
        <v>139</v>
      </c>
      <c r="BM154" s="243" t="s">
        <v>186</v>
      </c>
    </row>
    <row r="155" spans="1:65" s="2" customFormat="1" ht="33" customHeight="1">
      <c r="A155" s="35"/>
      <c r="B155" s="36"/>
      <c r="C155" s="232" t="s">
        <v>187</v>
      </c>
      <c r="D155" s="232" t="s">
        <v>134</v>
      </c>
      <c r="E155" s="233" t="s">
        <v>188</v>
      </c>
      <c r="F155" s="234" t="s">
        <v>189</v>
      </c>
      <c r="G155" s="235" t="s">
        <v>181</v>
      </c>
      <c r="H155" s="236">
        <v>5.236</v>
      </c>
      <c r="I155" s="237"/>
      <c r="J155" s="238">
        <f>ROUND(I155*H155,2)</f>
        <v>0</v>
      </c>
      <c r="K155" s="234" t="s">
        <v>138</v>
      </c>
      <c r="L155" s="41"/>
      <c r="M155" s="239" t="s">
        <v>1</v>
      </c>
      <c r="N155" s="240" t="s">
        <v>39</v>
      </c>
      <c r="O155" s="88"/>
      <c r="P155" s="241">
        <f>O155*H155</f>
        <v>0</v>
      </c>
      <c r="Q155" s="241">
        <v>0.42832</v>
      </c>
      <c r="R155" s="241">
        <f>Q155*H155</f>
        <v>2.24268352</v>
      </c>
      <c r="S155" s="241">
        <v>0</v>
      </c>
      <c r="T155" s="24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3" t="s">
        <v>139</v>
      </c>
      <c r="AT155" s="243" t="s">
        <v>134</v>
      </c>
      <c r="AU155" s="243" t="s">
        <v>83</v>
      </c>
      <c r="AY155" s="14" t="s">
        <v>132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14" t="s">
        <v>81</v>
      </c>
      <c r="BK155" s="244">
        <f>ROUND(I155*H155,2)</f>
        <v>0</v>
      </c>
      <c r="BL155" s="14" t="s">
        <v>139</v>
      </c>
      <c r="BM155" s="243" t="s">
        <v>190</v>
      </c>
    </row>
    <row r="156" spans="1:65" s="2" customFormat="1" ht="16.5" customHeight="1">
      <c r="A156" s="35"/>
      <c r="B156" s="36"/>
      <c r="C156" s="232" t="s">
        <v>191</v>
      </c>
      <c r="D156" s="232" t="s">
        <v>134</v>
      </c>
      <c r="E156" s="233" t="s">
        <v>192</v>
      </c>
      <c r="F156" s="234" t="s">
        <v>185</v>
      </c>
      <c r="G156" s="235" t="s">
        <v>171</v>
      </c>
      <c r="H156" s="236">
        <v>0.992</v>
      </c>
      <c r="I156" s="237"/>
      <c r="J156" s="238">
        <f>ROUND(I156*H156,2)</f>
        <v>0</v>
      </c>
      <c r="K156" s="234" t="s">
        <v>138</v>
      </c>
      <c r="L156" s="41"/>
      <c r="M156" s="239" t="s">
        <v>1</v>
      </c>
      <c r="N156" s="240" t="s">
        <v>39</v>
      </c>
      <c r="O156" s="88"/>
      <c r="P156" s="241">
        <f>O156*H156</f>
        <v>0</v>
      </c>
      <c r="Q156" s="241">
        <v>1.04715</v>
      </c>
      <c r="R156" s="241">
        <f>Q156*H156</f>
        <v>1.0387728</v>
      </c>
      <c r="S156" s="241">
        <v>0</v>
      </c>
      <c r="T156" s="24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3" t="s">
        <v>139</v>
      </c>
      <c r="AT156" s="243" t="s">
        <v>134</v>
      </c>
      <c r="AU156" s="243" t="s">
        <v>83</v>
      </c>
      <c r="AY156" s="14" t="s">
        <v>132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14" t="s">
        <v>81</v>
      </c>
      <c r="BK156" s="244">
        <f>ROUND(I156*H156,2)</f>
        <v>0</v>
      </c>
      <c r="BL156" s="14" t="s">
        <v>139</v>
      </c>
      <c r="BM156" s="243" t="s">
        <v>193</v>
      </c>
    </row>
    <row r="157" spans="1:65" s="2" customFormat="1" ht="16.5" customHeight="1">
      <c r="A157" s="35"/>
      <c r="B157" s="36"/>
      <c r="C157" s="232" t="s">
        <v>8</v>
      </c>
      <c r="D157" s="232" t="s">
        <v>134</v>
      </c>
      <c r="E157" s="233" t="s">
        <v>194</v>
      </c>
      <c r="F157" s="234" t="s">
        <v>195</v>
      </c>
      <c r="G157" s="235" t="s">
        <v>171</v>
      </c>
      <c r="H157" s="236">
        <v>0.152</v>
      </c>
      <c r="I157" s="237"/>
      <c r="J157" s="238">
        <f>ROUND(I157*H157,2)</f>
        <v>0</v>
      </c>
      <c r="K157" s="234" t="s">
        <v>1</v>
      </c>
      <c r="L157" s="41"/>
      <c r="M157" s="239" t="s">
        <v>1</v>
      </c>
      <c r="N157" s="240" t="s">
        <v>39</v>
      </c>
      <c r="O157" s="88"/>
      <c r="P157" s="241">
        <f>O157*H157</f>
        <v>0</v>
      </c>
      <c r="Q157" s="241">
        <v>1.04715</v>
      </c>
      <c r="R157" s="241">
        <f>Q157*H157</f>
        <v>0.1591668</v>
      </c>
      <c r="S157" s="241">
        <v>0</v>
      </c>
      <c r="T157" s="24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3" t="s">
        <v>139</v>
      </c>
      <c r="AT157" s="243" t="s">
        <v>134</v>
      </c>
      <c r="AU157" s="243" t="s">
        <v>83</v>
      </c>
      <c r="AY157" s="14" t="s">
        <v>132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14" t="s">
        <v>81</v>
      </c>
      <c r="BK157" s="244">
        <f>ROUND(I157*H157,2)</f>
        <v>0</v>
      </c>
      <c r="BL157" s="14" t="s">
        <v>139</v>
      </c>
      <c r="BM157" s="243" t="s">
        <v>196</v>
      </c>
    </row>
    <row r="158" spans="1:65" s="2" customFormat="1" ht="16.5" customHeight="1">
      <c r="A158" s="35"/>
      <c r="B158" s="36"/>
      <c r="C158" s="232" t="s">
        <v>197</v>
      </c>
      <c r="D158" s="232" t="s">
        <v>134</v>
      </c>
      <c r="E158" s="233" t="s">
        <v>198</v>
      </c>
      <c r="F158" s="234" t="s">
        <v>199</v>
      </c>
      <c r="G158" s="235" t="s">
        <v>200</v>
      </c>
      <c r="H158" s="236">
        <v>1</v>
      </c>
      <c r="I158" s="237"/>
      <c r="J158" s="238">
        <f>ROUND(I158*H158,2)</f>
        <v>0</v>
      </c>
      <c r="K158" s="234" t="s">
        <v>1</v>
      </c>
      <c r="L158" s="41"/>
      <c r="M158" s="239" t="s">
        <v>1</v>
      </c>
      <c r="N158" s="240" t="s">
        <v>39</v>
      </c>
      <c r="O158" s="88"/>
      <c r="P158" s="241">
        <f>O158*H158</f>
        <v>0</v>
      </c>
      <c r="Q158" s="241">
        <v>1.04715</v>
      </c>
      <c r="R158" s="241">
        <f>Q158*H158</f>
        <v>1.04715</v>
      </c>
      <c r="S158" s="241">
        <v>0</v>
      </c>
      <c r="T158" s="24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3" t="s">
        <v>139</v>
      </c>
      <c r="AT158" s="243" t="s">
        <v>134</v>
      </c>
      <c r="AU158" s="243" t="s">
        <v>83</v>
      </c>
      <c r="AY158" s="14" t="s">
        <v>132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4" t="s">
        <v>81</v>
      </c>
      <c r="BK158" s="244">
        <f>ROUND(I158*H158,2)</f>
        <v>0</v>
      </c>
      <c r="BL158" s="14" t="s">
        <v>139</v>
      </c>
      <c r="BM158" s="243" t="s">
        <v>201</v>
      </c>
    </row>
    <row r="159" spans="1:65" s="2" customFormat="1" ht="16.5" customHeight="1">
      <c r="A159" s="35"/>
      <c r="B159" s="36"/>
      <c r="C159" s="232" t="s">
        <v>202</v>
      </c>
      <c r="D159" s="232" t="s">
        <v>134</v>
      </c>
      <c r="E159" s="233" t="s">
        <v>203</v>
      </c>
      <c r="F159" s="234" t="s">
        <v>204</v>
      </c>
      <c r="G159" s="235" t="s">
        <v>200</v>
      </c>
      <c r="H159" s="236">
        <v>1</v>
      </c>
      <c r="I159" s="237"/>
      <c r="J159" s="238">
        <f>ROUND(I159*H159,2)</f>
        <v>0</v>
      </c>
      <c r="K159" s="234" t="s">
        <v>1</v>
      </c>
      <c r="L159" s="41"/>
      <c r="M159" s="239" t="s">
        <v>1</v>
      </c>
      <c r="N159" s="240" t="s">
        <v>39</v>
      </c>
      <c r="O159" s="88"/>
      <c r="P159" s="241">
        <f>O159*H159</f>
        <v>0</v>
      </c>
      <c r="Q159" s="241">
        <v>1.04715</v>
      </c>
      <c r="R159" s="241">
        <f>Q159*H159</f>
        <v>1.04715</v>
      </c>
      <c r="S159" s="241">
        <v>0</v>
      </c>
      <c r="T159" s="24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3" t="s">
        <v>139</v>
      </c>
      <c r="AT159" s="243" t="s">
        <v>134</v>
      </c>
      <c r="AU159" s="243" t="s">
        <v>83</v>
      </c>
      <c r="AY159" s="14" t="s">
        <v>132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14" t="s">
        <v>81</v>
      </c>
      <c r="BK159" s="244">
        <f>ROUND(I159*H159,2)</f>
        <v>0</v>
      </c>
      <c r="BL159" s="14" t="s">
        <v>139</v>
      </c>
      <c r="BM159" s="243" t="s">
        <v>205</v>
      </c>
    </row>
    <row r="160" spans="1:65" s="2" customFormat="1" ht="16.5" customHeight="1">
      <c r="A160" s="35"/>
      <c r="B160" s="36"/>
      <c r="C160" s="232" t="s">
        <v>206</v>
      </c>
      <c r="D160" s="232" t="s">
        <v>134</v>
      </c>
      <c r="E160" s="233" t="s">
        <v>207</v>
      </c>
      <c r="F160" s="234" t="s">
        <v>208</v>
      </c>
      <c r="G160" s="235" t="s">
        <v>200</v>
      </c>
      <c r="H160" s="236">
        <v>1</v>
      </c>
      <c r="I160" s="237"/>
      <c r="J160" s="238">
        <f>ROUND(I160*H160,2)</f>
        <v>0</v>
      </c>
      <c r="K160" s="234" t="s">
        <v>1</v>
      </c>
      <c r="L160" s="41"/>
      <c r="M160" s="239" t="s">
        <v>1</v>
      </c>
      <c r="N160" s="240" t="s">
        <v>39</v>
      </c>
      <c r="O160" s="88"/>
      <c r="P160" s="241">
        <f>O160*H160</f>
        <v>0</v>
      </c>
      <c r="Q160" s="241">
        <v>1.04715</v>
      </c>
      <c r="R160" s="241">
        <f>Q160*H160</f>
        <v>1.04715</v>
      </c>
      <c r="S160" s="241">
        <v>0</v>
      </c>
      <c r="T160" s="24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3" t="s">
        <v>139</v>
      </c>
      <c r="AT160" s="243" t="s">
        <v>134</v>
      </c>
      <c r="AU160" s="243" t="s">
        <v>83</v>
      </c>
      <c r="AY160" s="14" t="s">
        <v>132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4" t="s">
        <v>81</v>
      </c>
      <c r="BK160" s="244">
        <f>ROUND(I160*H160,2)</f>
        <v>0</v>
      </c>
      <c r="BL160" s="14" t="s">
        <v>139</v>
      </c>
      <c r="BM160" s="243" t="s">
        <v>209</v>
      </c>
    </row>
    <row r="161" spans="1:65" s="2" customFormat="1" ht="16.5" customHeight="1">
      <c r="A161" s="35"/>
      <c r="B161" s="36"/>
      <c r="C161" s="232" t="s">
        <v>210</v>
      </c>
      <c r="D161" s="232" t="s">
        <v>134</v>
      </c>
      <c r="E161" s="233" t="s">
        <v>211</v>
      </c>
      <c r="F161" s="234" t="s">
        <v>212</v>
      </c>
      <c r="G161" s="235" t="s">
        <v>213</v>
      </c>
      <c r="H161" s="236">
        <v>1</v>
      </c>
      <c r="I161" s="237"/>
      <c r="J161" s="238">
        <f>ROUND(I161*H161,2)</f>
        <v>0</v>
      </c>
      <c r="K161" s="234" t="s">
        <v>138</v>
      </c>
      <c r="L161" s="41"/>
      <c r="M161" s="239" t="s">
        <v>1</v>
      </c>
      <c r="N161" s="240" t="s">
        <v>39</v>
      </c>
      <c r="O161" s="88"/>
      <c r="P161" s="241">
        <f>O161*H161</f>
        <v>0</v>
      </c>
      <c r="Q161" s="241">
        <v>0.00918</v>
      </c>
      <c r="R161" s="241">
        <f>Q161*H161</f>
        <v>0.00918</v>
      </c>
      <c r="S161" s="241">
        <v>0</v>
      </c>
      <c r="T161" s="24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3" t="s">
        <v>139</v>
      </c>
      <c r="AT161" s="243" t="s">
        <v>134</v>
      </c>
      <c r="AU161" s="243" t="s">
        <v>83</v>
      </c>
      <c r="AY161" s="14" t="s">
        <v>132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14" t="s">
        <v>81</v>
      </c>
      <c r="BK161" s="244">
        <f>ROUND(I161*H161,2)</f>
        <v>0</v>
      </c>
      <c r="BL161" s="14" t="s">
        <v>139</v>
      </c>
      <c r="BM161" s="243" t="s">
        <v>214</v>
      </c>
    </row>
    <row r="162" spans="1:65" s="2" customFormat="1" ht="16.5" customHeight="1">
      <c r="A162" s="35"/>
      <c r="B162" s="36"/>
      <c r="C162" s="245" t="s">
        <v>215</v>
      </c>
      <c r="D162" s="245" t="s">
        <v>216</v>
      </c>
      <c r="E162" s="246" t="s">
        <v>217</v>
      </c>
      <c r="F162" s="247" t="s">
        <v>218</v>
      </c>
      <c r="G162" s="248" t="s">
        <v>213</v>
      </c>
      <c r="H162" s="249">
        <v>1</v>
      </c>
      <c r="I162" s="250"/>
      <c r="J162" s="251">
        <f>ROUND(I162*H162,2)</f>
        <v>0</v>
      </c>
      <c r="K162" s="247" t="s">
        <v>138</v>
      </c>
      <c r="L162" s="252"/>
      <c r="M162" s="253" t="s">
        <v>1</v>
      </c>
      <c r="N162" s="254" t="s">
        <v>39</v>
      </c>
      <c r="O162" s="88"/>
      <c r="P162" s="241">
        <f>O162*H162</f>
        <v>0</v>
      </c>
      <c r="Q162" s="241">
        <v>0.033</v>
      </c>
      <c r="R162" s="241">
        <f>Q162*H162</f>
        <v>0.033</v>
      </c>
      <c r="S162" s="241">
        <v>0</v>
      </c>
      <c r="T162" s="24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3" t="s">
        <v>164</v>
      </c>
      <c r="AT162" s="243" t="s">
        <v>216</v>
      </c>
      <c r="AU162" s="243" t="s">
        <v>83</v>
      </c>
      <c r="AY162" s="14" t="s">
        <v>132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14" t="s">
        <v>81</v>
      </c>
      <c r="BK162" s="244">
        <f>ROUND(I162*H162,2)</f>
        <v>0</v>
      </c>
      <c r="BL162" s="14" t="s">
        <v>139</v>
      </c>
      <c r="BM162" s="243" t="s">
        <v>219</v>
      </c>
    </row>
    <row r="163" spans="1:65" s="2" customFormat="1" ht="16.5" customHeight="1">
      <c r="A163" s="35"/>
      <c r="B163" s="36"/>
      <c r="C163" s="232" t="s">
        <v>7</v>
      </c>
      <c r="D163" s="232" t="s">
        <v>134</v>
      </c>
      <c r="E163" s="233" t="s">
        <v>220</v>
      </c>
      <c r="F163" s="234" t="s">
        <v>221</v>
      </c>
      <c r="G163" s="235" t="s">
        <v>137</v>
      </c>
      <c r="H163" s="236">
        <v>0.167</v>
      </c>
      <c r="I163" s="237"/>
      <c r="J163" s="238">
        <f>ROUND(I163*H163,2)</f>
        <v>0</v>
      </c>
      <c r="K163" s="234" t="s">
        <v>138</v>
      </c>
      <c r="L163" s="41"/>
      <c r="M163" s="239" t="s">
        <v>1</v>
      </c>
      <c r="N163" s="240" t="s">
        <v>39</v>
      </c>
      <c r="O163" s="88"/>
      <c r="P163" s="241">
        <f>O163*H163</f>
        <v>0</v>
      </c>
      <c r="Q163" s="241">
        <v>1.94302</v>
      </c>
      <c r="R163" s="241">
        <f>Q163*H163</f>
        <v>0.32448434000000004</v>
      </c>
      <c r="S163" s="241">
        <v>0</v>
      </c>
      <c r="T163" s="24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3" t="s">
        <v>139</v>
      </c>
      <c r="AT163" s="243" t="s">
        <v>134</v>
      </c>
      <c r="AU163" s="243" t="s">
        <v>83</v>
      </c>
      <c r="AY163" s="14" t="s">
        <v>132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14" t="s">
        <v>81</v>
      </c>
      <c r="BK163" s="244">
        <f>ROUND(I163*H163,2)</f>
        <v>0</v>
      </c>
      <c r="BL163" s="14" t="s">
        <v>139</v>
      </c>
      <c r="BM163" s="243" t="s">
        <v>222</v>
      </c>
    </row>
    <row r="164" spans="1:65" s="2" customFormat="1" ht="21.75" customHeight="1">
      <c r="A164" s="35"/>
      <c r="B164" s="36"/>
      <c r="C164" s="232" t="s">
        <v>223</v>
      </c>
      <c r="D164" s="232" t="s">
        <v>134</v>
      </c>
      <c r="E164" s="233" t="s">
        <v>224</v>
      </c>
      <c r="F164" s="234" t="s">
        <v>225</v>
      </c>
      <c r="G164" s="235" t="s">
        <v>171</v>
      </c>
      <c r="H164" s="236">
        <v>0.075</v>
      </c>
      <c r="I164" s="237"/>
      <c r="J164" s="238">
        <f>ROUND(I164*H164,2)</f>
        <v>0</v>
      </c>
      <c r="K164" s="234" t="s">
        <v>138</v>
      </c>
      <c r="L164" s="41"/>
      <c r="M164" s="239" t="s">
        <v>1</v>
      </c>
      <c r="N164" s="240" t="s">
        <v>39</v>
      </c>
      <c r="O164" s="88"/>
      <c r="P164" s="241">
        <f>O164*H164</f>
        <v>0</v>
      </c>
      <c r="Q164" s="241">
        <v>1.09</v>
      </c>
      <c r="R164" s="241">
        <f>Q164*H164</f>
        <v>0.08175</v>
      </c>
      <c r="S164" s="241">
        <v>0</v>
      </c>
      <c r="T164" s="24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3" t="s">
        <v>139</v>
      </c>
      <c r="AT164" s="243" t="s">
        <v>134</v>
      </c>
      <c r="AU164" s="243" t="s">
        <v>83</v>
      </c>
      <c r="AY164" s="14" t="s">
        <v>132</v>
      </c>
      <c r="BE164" s="244">
        <f>IF(N164="základní",J164,0)</f>
        <v>0</v>
      </c>
      <c r="BF164" s="244">
        <f>IF(N164="snížená",J164,0)</f>
        <v>0</v>
      </c>
      <c r="BG164" s="244">
        <f>IF(N164="zákl. přenesená",J164,0)</f>
        <v>0</v>
      </c>
      <c r="BH164" s="244">
        <f>IF(N164="sníž. přenesená",J164,0)</f>
        <v>0</v>
      </c>
      <c r="BI164" s="244">
        <f>IF(N164="nulová",J164,0)</f>
        <v>0</v>
      </c>
      <c r="BJ164" s="14" t="s">
        <v>81</v>
      </c>
      <c r="BK164" s="244">
        <f>ROUND(I164*H164,2)</f>
        <v>0</v>
      </c>
      <c r="BL164" s="14" t="s">
        <v>139</v>
      </c>
      <c r="BM164" s="243" t="s">
        <v>226</v>
      </c>
    </row>
    <row r="165" spans="1:65" s="2" customFormat="1" ht="21.75" customHeight="1">
      <c r="A165" s="35"/>
      <c r="B165" s="36"/>
      <c r="C165" s="232" t="s">
        <v>227</v>
      </c>
      <c r="D165" s="232" t="s">
        <v>134</v>
      </c>
      <c r="E165" s="233" t="s">
        <v>228</v>
      </c>
      <c r="F165" s="234" t="s">
        <v>229</v>
      </c>
      <c r="G165" s="235" t="s">
        <v>181</v>
      </c>
      <c r="H165" s="236">
        <v>0.44</v>
      </c>
      <c r="I165" s="237"/>
      <c r="J165" s="238">
        <f>ROUND(I165*H165,2)</f>
        <v>0</v>
      </c>
      <c r="K165" s="234" t="s">
        <v>138</v>
      </c>
      <c r="L165" s="41"/>
      <c r="M165" s="239" t="s">
        <v>1</v>
      </c>
      <c r="N165" s="240" t="s">
        <v>39</v>
      </c>
      <c r="O165" s="88"/>
      <c r="P165" s="241">
        <f>O165*H165</f>
        <v>0</v>
      </c>
      <c r="Q165" s="241">
        <v>0.17818</v>
      </c>
      <c r="R165" s="241">
        <f>Q165*H165</f>
        <v>0.0783992</v>
      </c>
      <c r="S165" s="241">
        <v>0</v>
      </c>
      <c r="T165" s="24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3" t="s">
        <v>139</v>
      </c>
      <c r="AT165" s="243" t="s">
        <v>134</v>
      </c>
      <c r="AU165" s="243" t="s">
        <v>83</v>
      </c>
      <c r="AY165" s="14" t="s">
        <v>132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14" t="s">
        <v>81</v>
      </c>
      <c r="BK165" s="244">
        <f>ROUND(I165*H165,2)</f>
        <v>0</v>
      </c>
      <c r="BL165" s="14" t="s">
        <v>139</v>
      </c>
      <c r="BM165" s="243" t="s">
        <v>230</v>
      </c>
    </row>
    <row r="166" spans="1:65" s="2" customFormat="1" ht="16.5" customHeight="1">
      <c r="A166" s="35"/>
      <c r="B166" s="36"/>
      <c r="C166" s="232" t="s">
        <v>231</v>
      </c>
      <c r="D166" s="232" t="s">
        <v>134</v>
      </c>
      <c r="E166" s="233" t="s">
        <v>232</v>
      </c>
      <c r="F166" s="234" t="s">
        <v>233</v>
      </c>
      <c r="G166" s="235" t="s">
        <v>181</v>
      </c>
      <c r="H166" s="236">
        <v>6.148</v>
      </c>
      <c r="I166" s="237"/>
      <c r="J166" s="238">
        <f>ROUND(I166*H166,2)</f>
        <v>0</v>
      </c>
      <c r="K166" s="234" t="s">
        <v>1</v>
      </c>
      <c r="L166" s="41"/>
      <c r="M166" s="239" t="s">
        <v>1</v>
      </c>
      <c r="N166" s="240" t="s">
        <v>39</v>
      </c>
      <c r="O166" s="88"/>
      <c r="P166" s="241">
        <f>O166*H166</f>
        <v>0</v>
      </c>
      <c r="Q166" s="241">
        <v>0.06178</v>
      </c>
      <c r="R166" s="241">
        <f>Q166*H166</f>
        <v>0.37982344</v>
      </c>
      <c r="S166" s="241">
        <v>0</v>
      </c>
      <c r="T166" s="24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3" t="s">
        <v>139</v>
      </c>
      <c r="AT166" s="243" t="s">
        <v>134</v>
      </c>
      <c r="AU166" s="243" t="s">
        <v>83</v>
      </c>
      <c r="AY166" s="14" t="s">
        <v>132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14" t="s">
        <v>81</v>
      </c>
      <c r="BK166" s="244">
        <f>ROUND(I166*H166,2)</f>
        <v>0</v>
      </c>
      <c r="BL166" s="14" t="s">
        <v>139</v>
      </c>
      <c r="BM166" s="243" t="s">
        <v>234</v>
      </c>
    </row>
    <row r="167" spans="1:63" s="12" customFormat="1" ht="22.8" customHeight="1">
      <c r="A167" s="12"/>
      <c r="B167" s="216"/>
      <c r="C167" s="217"/>
      <c r="D167" s="218" t="s">
        <v>73</v>
      </c>
      <c r="E167" s="230" t="s">
        <v>139</v>
      </c>
      <c r="F167" s="230" t="s">
        <v>235</v>
      </c>
      <c r="G167" s="217"/>
      <c r="H167" s="217"/>
      <c r="I167" s="220"/>
      <c r="J167" s="231">
        <f>BK167</f>
        <v>0</v>
      </c>
      <c r="K167" s="217"/>
      <c r="L167" s="222"/>
      <c r="M167" s="223"/>
      <c r="N167" s="224"/>
      <c r="O167" s="224"/>
      <c r="P167" s="225">
        <f>P168+SUM(P169:P175)</f>
        <v>0</v>
      </c>
      <c r="Q167" s="224"/>
      <c r="R167" s="225">
        <f>R168+SUM(R169:R175)</f>
        <v>5.5881713699999995</v>
      </c>
      <c r="S167" s="224"/>
      <c r="T167" s="226">
        <f>T168+SUM(T169:T175)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7" t="s">
        <v>81</v>
      </c>
      <c r="AT167" s="228" t="s">
        <v>73</v>
      </c>
      <c r="AU167" s="228" t="s">
        <v>81</v>
      </c>
      <c r="AY167" s="227" t="s">
        <v>132</v>
      </c>
      <c r="BK167" s="229">
        <f>BK168+SUM(BK169:BK175)</f>
        <v>0</v>
      </c>
    </row>
    <row r="168" spans="1:65" s="2" customFormat="1" ht="16.5" customHeight="1">
      <c r="A168" s="35"/>
      <c r="B168" s="36"/>
      <c r="C168" s="232" t="s">
        <v>236</v>
      </c>
      <c r="D168" s="232" t="s">
        <v>134</v>
      </c>
      <c r="E168" s="233" t="s">
        <v>237</v>
      </c>
      <c r="F168" s="234" t="s">
        <v>238</v>
      </c>
      <c r="G168" s="235" t="s">
        <v>137</v>
      </c>
      <c r="H168" s="236">
        <v>1.17</v>
      </c>
      <c r="I168" s="237"/>
      <c r="J168" s="238">
        <f>ROUND(I168*H168,2)</f>
        <v>0</v>
      </c>
      <c r="K168" s="234" t="s">
        <v>138</v>
      </c>
      <c r="L168" s="41"/>
      <c r="M168" s="239" t="s">
        <v>1</v>
      </c>
      <c r="N168" s="240" t="s">
        <v>39</v>
      </c>
      <c r="O168" s="88"/>
      <c r="P168" s="241">
        <f>O168*H168</f>
        <v>0</v>
      </c>
      <c r="Q168" s="241">
        <v>2.45337</v>
      </c>
      <c r="R168" s="241">
        <f>Q168*H168</f>
        <v>2.8704429</v>
      </c>
      <c r="S168" s="241">
        <v>0</v>
      </c>
      <c r="T168" s="24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3" t="s">
        <v>139</v>
      </c>
      <c r="AT168" s="243" t="s">
        <v>134</v>
      </c>
      <c r="AU168" s="243" t="s">
        <v>83</v>
      </c>
      <c r="AY168" s="14" t="s">
        <v>132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14" t="s">
        <v>81</v>
      </c>
      <c r="BK168" s="244">
        <f>ROUND(I168*H168,2)</f>
        <v>0</v>
      </c>
      <c r="BL168" s="14" t="s">
        <v>139</v>
      </c>
      <c r="BM168" s="243" t="s">
        <v>239</v>
      </c>
    </row>
    <row r="169" spans="1:65" s="2" customFormat="1" ht="21.75" customHeight="1">
      <c r="A169" s="35"/>
      <c r="B169" s="36"/>
      <c r="C169" s="232" t="s">
        <v>240</v>
      </c>
      <c r="D169" s="232" t="s">
        <v>134</v>
      </c>
      <c r="E169" s="233" t="s">
        <v>241</v>
      </c>
      <c r="F169" s="234" t="s">
        <v>242</v>
      </c>
      <c r="G169" s="235" t="s">
        <v>171</v>
      </c>
      <c r="H169" s="236">
        <v>0.03</v>
      </c>
      <c r="I169" s="237"/>
      <c r="J169" s="238">
        <f>ROUND(I169*H169,2)</f>
        <v>0</v>
      </c>
      <c r="K169" s="234" t="s">
        <v>138</v>
      </c>
      <c r="L169" s="41"/>
      <c r="M169" s="239" t="s">
        <v>1</v>
      </c>
      <c r="N169" s="240" t="s">
        <v>39</v>
      </c>
      <c r="O169" s="88"/>
      <c r="P169" s="241">
        <f>O169*H169</f>
        <v>0</v>
      </c>
      <c r="Q169" s="241">
        <v>1.06277</v>
      </c>
      <c r="R169" s="241">
        <f>Q169*H169</f>
        <v>0.0318831</v>
      </c>
      <c r="S169" s="241">
        <v>0</v>
      </c>
      <c r="T169" s="24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3" t="s">
        <v>139</v>
      </c>
      <c r="AT169" s="243" t="s">
        <v>134</v>
      </c>
      <c r="AU169" s="243" t="s">
        <v>83</v>
      </c>
      <c r="AY169" s="14" t="s">
        <v>132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14" t="s">
        <v>81</v>
      </c>
      <c r="BK169" s="244">
        <f>ROUND(I169*H169,2)</f>
        <v>0</v>
      </c>
      <c r="BL169" s="14" t="s">
        <v>139</v>
      </c>
      <c r="BM169" s="243" t="s">
        <v>243</v>
      </c>
    </row>
    <row r="170" spans="1:65" s="2" customFormat="1" ht="21.75" customHeight="1">
      <c r="A170" s="35"/>
      <c r="B170" s="36"/>
      <c r="C170" s="232" t="s">
        <v>244</v>
      </c>
      <c r="D170" s="232" t="s">
        <v>134</v>
      </c>
      <c r="E170" s="233" t="s">
        <v>245</v>
      </c>
      <c r="F170" s="234" t="s">
        <v>246</v>
      </c>
      <c r="G170" s="235" t="s">
        <v>181</v>
      </c>
      <c r="H170" s="236">
        <v>11.7</v>
      </c>
      <c r="I170" s="237"/>
      <c r="J170" s="238">
        <f>ROUND(I170*H170,2)</f>
        <v>0</v>
      </c>
      <c r="K170" s="234" t="s">
        <v>138</v>
      </c>
      <c r="L170" s="41"/>
      <c r="M170" s="239" t="s">
        <v>1</v>
      </c>
      <c r="N170" s="240" t="s">
        <v>39</v>
      </c>
      <c r="O170" s="88"/>
      <c r="P170" s="241">
        <f>O170*H170</f>
        <v>0</v>
      </c>
      <c r="Q170" s="241">
        <v>0.01128</v>
      </c>
      <c r="R170" s="241">
        <f>Q170*H170</f>
        <v>0.13197599999999998</v>
      </c>
      <c r="S170" s="241">
        <v>0</v>
      </c>
      <c r="T170" s="24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3" t="s">
        <v>139</v>
      </c>
      <c r="AT170" s="243" t="s">
        <v>134</v>
      </c>
      <c r="AU170" s="243" t="s">
        <v>83</v>
      </c>
      <c r="AY170" s="14" t="s">
        <v>132</v>
      </c>
      <c r="BE170" s="244">
        <f>IF(N170="základní",J170,0)</f>
        <v>0</v>
      </c>
      <c r="BF170" s="244">
        <f>IF(N170="snížená",J170,0)</f>
        <v>0</v>
      </c>
      <c r="BG170" s="244">
        <f>IF(N170="zákl. přenesená",J170,0)</f>
        <v>0</v>
      </c>
      <c r="BH170" s="244">
        <f>IF(N170="sníž. přenesená",J170,0)</f>
        <v>0</v>
      </c>
      <c r="BI170" s="244">
        <f>IF(N170="nulová",J170,0)</f>
        <v>0</v>
      </c>
      <c r="BJ170" s="14" t="s">
        <v>81</v>
      </c>
      <c r="BK170" s="244">
        <f>ROUND(I170*H170,2)</f>
        <v>0</v>
      </c>
      <c r="BL170" s="14" t="s">
        <v>139</v>
      </c>
      <c r="BM170" s="243" t="s">
        <v>247</v>
      </c>
    </row>
    <row r="171" spans="1:65" s="2" customFormat="1" ht="21.75" customHeight="1">
      <c r="A171" s="35"/>
      <c r="B171" s="36"/>
      <c r="C171" s="232" t="s">
        <v>248</v>
      </c>
      <c r="D171" s="232" t="s">
        <v>134</v>
      </c>
      <c r="E171" s="233" t="s">
        <v>249</v>
      </c>
      <c r="F171" s="234" t="s">
        <v>250</v>
      </c>
      <c r="G171" s="235" t="s">
        <v>251</v>
      </c>
      <c r="H171" s="236">
        <v>0.721</v>
      </c>
      <c r="I171" s="237"/>
      <c r="J171" s="238">
        <f>ROUND(I171*H171,2)</f>
        <v>0</v>
      </c>
      <c r="K171" s="234" t="s">
        <v>138</v>
      </c>
      <c r="L171" s="41"/>
      <c r="M171" s="239" t="s">
        <v>1</v>
      </c>
      <c r="N171" s="240" t="s">
        <v>39</v>
      </c>
      <c r="O171" s="88"/>
      <c r="P171" s="241">
        <f>O171*H171</f>
        <v>0</v>
      </c>
      <c r="Q171" s="241">
        <v>0.1016</v>
      </c>
      <c r="R171" s="241">
        <f>Q171*H171</f>
        <v>0.07325359999999999</v>
      </c>
      <c r="S171" s="241">
        <v>0</v>
      </c>
      <c r="T171" s="24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3" t="s">
        <v>139</v>
      </c>
      <c r="AT171" s="243" t="s">
        <v>134</v>
      </c>
      <c r="AU171" s="243" t="s">
        <v>83</v>
      </c>
      <c r="AY171" s="14" t="s">
        <v>132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14" t="s">
        <v>81</v>
      </c>
      <c r="BK171" s="244">
        <f>ROUND(I171*H171,2)</f>
        <v>0</v>
      </c>
      <c r="BL171" s="14" t="s">
        <v>139</v>
      </c>
      <c r="BM171" s="243" t="s">
        <v>252</v>
      </c>
    </row>
    <row r="172" spans="1:65" s="2" customFormat="1" ht="16.5" customHeight="1">
      <c r="A172" s="35"/>
      <c r="B172" s="36"/>
      <c r="C172" s="232" t="s">
        <v>253</v>
      </c>
      <c r="D172" s="232" t="s">
        <v>134</v>
      </c>
      <c r="E172" s="233" t="s">
        <v>254</v>
      </c>
      <c r="F172" s="234" t="s">
        <v>255</v>
      </c>
      <c r="G172" s="235" t="s">
        <v>181</v>
      </c>
      <c r="H172" s="236">
        <v>5.148</v>
      </c>
      <c r="I172" s="237"/>
      <c r="J172" s="238">
        <f>ROUND(I172*H172,2)</f>
        <v>0</v>
      </c>
      <c r="K172" s="234" t="s">
        <v>138</v>
      </c>
      <c r="L172" s="41"/>
      <c r="M172" s="239" t="s">
        <v>1</v>
      </c>
      <c r="N172" s="240" t="s">
        <v>39</v>
      </c>
      <c r="O172" s="88"/>
      <c r="P172" s="241">
        <f>O172*H172</f>
        <v>0</v>
      </c>
      <c r="Q172" s="241">
        <v>0.00658</v>
      </c>
      <c r="R172" s="241">
        <f>Q172*H172</f>
        <v>0.033873839999999995</v>
      </c>
      <c r="S172" s="241">
        <v>0</v>
      </c>
      <c r="T172" s="24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3" t="s">
        <v>139</v>
      </c>
      <c r="AT172" s="243" t="s">
        <v>134</v>
      </c>
      <c r="AU172" s="243" t="s">
        <v>83</v>
      </c>
      <c r="AY172" s="14" t="s">
        <v>132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14" t="s">
        <v>81</v>
      </c>
      <c r="BK172" s="244">
        <f>ROUND(I172*H172,2)</f>
        <v>0</v>
      </c>
      <c r="BL172" s="14" t="s">
        <v>139</v>
      </c>
      <c r="BM172" s="243" t="s">
        <v>256</v>
      </c>
    </row>
    <row r="173" spans="1:65" s="2" customFormat="1" ht="16.5" customHeight="1">
      <c r="A173" s="35"/>
      <c r="B173" s="36"/>
      <c r="C173" s="232" t="s">
        <v>257</v>
      </c>
      <c r="D173" s="232" t="s">
        <v>134</v>
      </c>
      <c r="E173" s="233" t="s">
        <v>258</v>
      </c>
      <c r="F173" s="234" t="s">
        <v>259</v>
      </c>
      <c r="G173" s="235" t="s">
        <v>181</v>
      </c>
      <c r="H173" s="236">
        <v>5.148</v>
      </c>
      <c r="I173" s="237"/>
      <c r="J173" s="238">
        <f>ROUND(I173*H173,2)</f>
        <v>0</v>
      </c>
      <c r="K173" s="234" t="s">
        <v>138</v>
      </c>
      <c r="L173" s="41"/>
      <c r="M173" s="239" t="s">
        <v>1</v>
      </c>
      <c r="N173" s="240" t="s">
        <v>39</v>
      </c>
      <c r="O173" s="88"/>
      <c r="P173" s="241">
        <f>O173*H173</f>
        <v>0</v>
      </c>
      <c r="Q173" s="241">
        <v>0</v>
      </c>
      <c r="R173" s="241">
        <f>Q173*H173</f>
        <v>0</v>
      </c>
      <c r="S173" s="241">
        <v>0</v>
      </c>
      <c r="T173" s="24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3" t="s">
        <v>139</v>
      </c>
      <c r="AT173" s="243" t="s">
        <v>134</v>
      </c>
      <c r="AU173" s="243" t="s">
        <v>83</v>
      </c>
      <c r="AY173" s="14" t="s">
        <v>132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14" t="s">
        <v>81</v>
      </c>
      <c r="BK173" s="244">
        <f>ROUND(I173*H173,2)</f>
        <v>0</v>
      </c>
      <c r="BL173" s="14" t="s">
        <v>139</v>
      </c>
      <c r="BM173" s="243" t="s">
        <v>260</v>
      </c>
    </row>
    <row r="174" spans="1:65" s="2" customFormat="1" ht="21.75" customHeight="1">
      <c r="A174" s="35"/>
      <c r="B174" s="36"/>
      <c r="C174" s="232" t="s">
        <v>261</v>
      </c>
      <c r="D174" s="232" t="s">
        <v>134</v>
      </c>
      <c r="E174" s="233" t="s">
        <v>262</v>
      </c>
      <c r="F174" s="234" t="s">
        <v>263</v>
      </c>
      <c r="G174" s="235" t="s">
        <v>181</v>
      </c>
      <c r="H174" s="236">
        <v>58.537</v>
      </c>
      <c r="I174" s="237"/>
      <c r="J174" s="238">
        <f>ROUND(I174*H174,2)</f>
        <v>0</v>
      </c>
      <c r="K174" s="234" t="s">
        <v>138</v>
      </c>
      <c r="L174" s="41"/>
      <c r="M174" s="239" t="s">
        <v>1</v>
      </c>
      <c r="N174" s="240" t="s">
        <v>39</v>
      </c>
      <c r="O174" s="88"/>
      <c r="P174" s="241">
        <f>O174*H174</f>
        <v>0</v>
      </c>
      <c r="Q174" s="241">
        <v>0.00026</v>
      </c>
      <c r="R174" s="241">
        <f>Q174*H174</f>
        <v>0.015219619999999998</v>
      </c>
      <c r="S174" s="241">
        <v>0</v>
      </c>
      <c r="T174" s="24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3" t="s">
        <v>139</v>
      </c>
      <c r="AT174" s="243" t="s">
        <v>134</v>
      </c>
      <c r="AU174" s="243" t="s">
        <v>83</v>
      </c>
      <c r="AY174" s="14" t="s">
        <v>132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14" t="s">
        <v>81</v>
      </c>
      <c r="BK174" s="244">
        <f>ROUND(I174*H174,2)</f>
        <v>0</v>
      </c>
      <c r="BL174" s="14" t="s">
        <v>139</v>
      </c>
      <c r="BM174" s="243" t="s">
        <v>264</v>
      </c>
    </row>
    <row r="175" spans="1:63" s="12" customFormat="1" ht="20.85" customHeight="1">
      <c r="A175" s="12"/>
      <c r="B175" s="216"/>
      <c r="C175" s="217"/>
      <c r="D175" s="218" t="s">
        <v>73</v>
      </c>
      <c r="E175" s="230" t="s">
        <v>155</v>
      </c>
      <c r="F175" s="230" t="s">
        <v>265</v>
      </c>
      <c r="G175" s="217"/>
      <c r="H175" s="217"/>
      <c r="I175" s="220"/>
      <c r="J175" s="231">
        <f>BK175</f>
        <v>0</v>
      </c>
      <c r="K175" s="217"/>
      <c r="L175" s="222"/>
      <c r="M175" s="223"/>
      <c r="N175" s="224"/>
      <c r="O175" s="224"/>
      <c r="P175" s="225">
        <f>SUM(P176:P181)</f>
        <v>0</v>
      </c>
      <c r="Q175" s="224"/>
      <c r="R175" s="225">
        <f>SUM(R176:R181)</f>
        <v>2.43152231</v>
      </c>
      <c r="S175" s="224"/>
      <c r="T175" s="226">
        <f>SUM(T176:T181)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7" t="s">
        <v>81</v>
      </c>
      <c r="AT175" s="228" t="s">
        <v>73</v>
      </c>
      <c r="AU175" s="228" t="s">
        <v>83</v>
      </c>
      <c r="AY175" s="227" t="s">
        <v>132</v>
      </c>
      <c r="BK175" s="229">
        <f>SUM(BK176:BK181)</f>
        <v>0</v>
      </c>
    </row>
    <row r="176" spans="1:65" s="2" customFormat="1" ht="21.75" customHeight="1">
      <c r="A176" s="35"/>
      <c r="B176" s="36"/>
      <c r="C176" s="232" t="s">
        <v>266</v>
      </c>
      <c r="D176" s="232" t="s">
        <v>134</v>
      </c>
      <c r="E176" s="233" t="s">
        <v>267</v>
      </c>
      <c r="F176" s="234" t="s">
        <v>268</v>
      </c>
      <c r="G176" s="235" t="s">
        <v>181</v>
      </c>
      <c r="H176" s="236">
        <v>58.537</v>
      </c>
      <c r="I176" s="237"/>
      <c r="J176" s="238">
        <f>ROUND(I176*H176,2)</f>
        <v>0</v>
      </c>
      <c r="K176" s="234" t="s">
        <v>138</v>
      </c>
      <c r="L176" s="41"/>
      <c r="M176" s="239" t="s">
        <v>1</v>
      </c>
      <c r="N176" s="240" t="s">
        <v>39</v>
      </c>
      <c r="O176" s="88"/>
      <c r="P176" s="241">
        <f>O176*H176</f>
        <v>0</v>
      </c>
      <c r="Q176" s="241">
        <v>0.00438</v>
      </c>
      <c r="R176" s="241">
        <f>Q176*H176</f>
        <v>0.25639206000000003</v>
      </c>
      <c r="S176" s="241">
        <v>0</v>
      </c>
      <c r="T176" s="242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3" t="s">
        <v>139</v>
      </c>
      <c r="AT176" s="243" t="s">
        <v>134</v>
      </c>
      <c r="AU176" s="243" t="s">
        <v>144</v>
      </c>
      <c r="AY176" s="14" t="s">
        <v>132</v>
      </c>
      <c r="BE176" s="244">
        <f>IF(N176="základní",J176,0)</f>
        <v>0</v>
      </c>
      <c r="BF176" s="244">
        <f>IF(N176="snížená",J176,0)</f>
        <v>0</v>
      </c>
      <c r="BG176" s="244">
        <f>IF(N176="zákl. přenesená",J176,0)</f>
        <v>0</v>
      </c>
      <c r="BH176" s="244">
        <f>IF(N176="sníž. přenesená",J176,0)</f>
        <v>0</v>
      </c>
      <c r="BI176" s="244">
        <f>IF(N176="nulová",J176,0)</f>
        <v>0</v>
      </c>
      <c r="BJ176" s="14" t="s">
        <v>81</v>
      </c>
      <c r="BK176" s="244">
        <f>ROUND(I176*H176,2)</f>
        <v>0</v>
      </c>
      <c r="BL176" s="14" t="s">
        <v>139</v>
      </c>
      <c r="BM176" s="243" t="s">
        <v>269</v>
      </c>
    </row>
    <row r="177" spans="1:65" s="2" customFormat="1" ht="21.75" customHeight="1">
      <c r="A177" s="35"/>
      <c r="B177" s="36"/>
      <c r="C177" s="232" t="s">
        <v>270</v>
      </c>
      <c r="D177" s="232" t="s">
        <v>134</v>
      </c>
      <c r="E177" s="233" t="s">
        <v>271</v>
      </c>
      <c r="F177" s="234" t="s">
        <v>272</v>
      </c>
      <c r="G177" s="235" t="s">
        <v>181</v>
      </c>
      <c r="H177" s="236">
        <v>58.537</v>
      </c>
      <c r="I177" s="237"/>
      <c r="J177" s="238">
        <f>ROUND(I177*H177,2)</f>
        <v>0</v>
      </c>
      <c r="K177" s="234" t="s">
        <v>138</v>
      </c>
      <c r="L177" s="41"/>
      <c r="M177" s="239" t="s">
        <v>1</v>
      </c>
      <c r="N177" s="240" t="s">
        <v>39</v>
      </c>
      <c r="O177" s="88"/>
      <c r="P177" s="241">
        <f>O177*H177</f>
        <v>0</v>
      </c>
      <c r="Q177" s="241">
        <v>0.01575</v>
      </c>
      <c r="R177" s="241">
        <f>Q177*H177</f>
        <v>0.92195775</v>
      </c>
      <c r="S177" s="241">
        <v>0</v>
      </c>
      <c r="T177" s="242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3" t="s">
        <v>139</v>
      </c>
      <c r="AT177" s="243" t="s">
        <v>134</v>
      </c>
      <c r="AU177" s="243" t="s">
        <v>144</v>
      </c>
      <c r="AY177" s="14" t="s">
        <v>132</v>
      </c>
      <c r="BE177" s="244">
        <f>IF(N177="základní",J177,0)</f>
        <v>0</v>
      </c>
      <c r="BF177" s="244">
        <f>IF(N177="snížená",J177,0)</f>
        <v>0</v>
      </c>
      <c r="BG177" s="244">
        <f>IF(N177="zákl. přenesená",J177,0)</f>
        <v>0</v>
      </c>
      <c r="BH177" s="244">
        <f>IF(N177="sníž. přenesená",J177,0)</f>
        <v>0</v>
      </c>
      <c r="BI177" s="244">
        <f>IF(N177="nulová",J177,0)</f>
        <v>0</v>
      </c>
      <c r="BJ177" s="14" t="s">
        <v>81</v>
      </c>
      <c r="BK177" s="244">
        <f>ROUND(I177*H177,2)</f>
        <v>0</v>
      </c>
      <c r="BL177" s="14" t="s">
        <v>139</v>
      </c>
      <c r="BM177" s="243" t="s">
        <v>273</v>
      </c>
    </row>
    <row r="178" spans="1:65" s="2" customFormat="1" ht="21.75" customHeight="1">
      <c r="A178" s="35"/>
      <c r="B178" s="36"/>
      <c r="C178" s="232" t="s">
        <v>274</v>
      </c>
      <c r="D178" s="232" t="s">
        <v>134</v>
      </c>
      <c r="E178" s="233" t="s">
        <v>275</v>
      </c>
      <c r="F178" s="234" t="s">
        <v>276</v>
      </c>
      <c r="G178" s="235" t="s">
        <v>181</v>
      </c>
      <c r="H178" s="236">
        <v>62.395</v>
      </c>
      <c r="I178" s="237"/>
      <c r="J178" s="238">
        <f>ROUND(I178*H178,2)</f>
        <v>0</v>
      </c>
      <c r="K178" s="234" t="s">
        <v>138</v>
      </c>
      <c r="L178" s="41"/>
      <c r="M178" s="239" t="s">
        <v>1</v>
      </c>
      <c r="N178" s="240" t="s">
        <v>39</v>
      </c>
      <c r="O178" s="88"/>
      <c r="P178" s="241">
        <f>O178*H178</f>
        <v>0</v>
      </c>
      <c r="Q178" s="241">
        <v>0.01838</v>
      </c>
      <c r="R178" s="241">
        <f>Q178*H178</f>
        <v>1.1468201</v>
      </c>
      <c r="S178" s="241">
        <v>0</v>
      </c>
      <c r="T178" s="242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3" t="s">
        <v>139</v>
      </c>
      <c r="AT178" s="243" t="s">
        <v>134</v>
      </c>
      <c r="AU178" s="243" t="s">
        <v>144</v>
      </c>
      <c r="AY178" s="14" t="s">
        <v>132</v>
      </c>
      <c r="BE178" s="244">
        <f>IF(N178="základní",J178,0)</f>
        <v>0</v>
      </c>
      <c r="BF178" s="244">
        <f>IF(N178="snížená",J178,0)</f>
        <v>0</v>
      </c>
      <c r="BG178" s="244">
        <f>IF(N178="zákl. přenesená",J178,0)</f>
        <v>0</v>
      </c>
      <c r="BH178" s="244">
        <f>IF(N178="sníž. přenesená",J178,0)</f>
        <v>0</v>
      </c>
      <c r="BI178" s="244">
        <f>IF(N178="nulová",J178,0)</f>
        <v>0</v>
      </c>
      <c r="BJ178" s="14" t="s">
        <v>81</v>
      </c>
      <c r="BK178" s="244">
        <f>ROUND(I178*H178,2)</f>
        <v>0</v>
      </c>
      <c r="BL178" s="14" t="s">
        <v>139</v>
      </c>
      <c r="BM178" s="243" t="s">
        <v>277</v>
      </c>
    </row>
    <row r="179" spans="1:65" s="2" customFormat="1" ht="21.75" customHeight="1">
      <c r="A179" s="35"/>
      <c r="B179" s="36"/>
      <c r="C179" s="232" t="s">
        <v>278</v>
      </c>
      <c r="D179" s="232" t="s">
        <v>134</v>
      </c>
      <c r="E179" s="233" t="s">
        <v>279</v>
      </c>
      <c r="F179" s="234" t="s">
        <v>280</v>
      </c>
      <c r="G179" s="235" t="s">
        <v>181</v>
      </c>
      <c r="H179" s="236">
        <v>4.62</v>
      </c>
      <c r="I179" s="237"/>
      <c r="J179" s="238">
        <f>ROUND(I179*H179,2)</f>
        <v>0</v>
      </c>
      <c r="K179" s="234" t="s">
        <v>1</v>
      </c>
      <c r="L179" s="41"/>
      <c r="M179" s="239" t="s">
        <v>1</v>
      </c>
      <c r="N179" s="240" t="s">
        <v>39</v>
      </c>
      <c r="O179" s="88"/>
      <c r="P179" s="241">
        <f>O179*H179</f>
        <v>0</v>
      </c>
      <c r="Q179" s="241">
        <v>0.01838</v>
      </c>
      <c r="R179" s="241">
        <f>Q179*H179</f>
        <v>0.08491560000000001</v>
      </c>
      <c r="S179" s="241">
        <v>0</v>
      </c>
      <c r="T179" s="24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3" t="s">
        <v>139</v>
      </c>
      <c r="AT179" s="243" t="s">
        <v>134</v>
      </c>
      <c r="AU179" s="243" t="s">
        <v>144</v>
      </c>
      <c r="AY179" s="14" t="s">
        <v>132</v>
      </c>
      <c r="BE179" s="244">
        <f>IF(N179="základní",J179,0)</f>
        <v>0</v>
      </c>
      <c r="BF179" s="244">
        <f>IF(N179="snížená",J179,0)</f>
        <v>0</v>
      </c>
      <c r="BG179" s="244">
        <f>IF(N179="zákl. přenesená",J179,0)</f>
        <v>0</v>
      </c>
      <c r="BH179" s="244">
        <f>IF(N179="sníž. přenesená",J179,0)</f>
        <v>0</v>
      </c>
      <c r="BI179" s="244">
        <f>IF(N179="nulová",J179,0)</f>
        <v>0</v>
      </c>
      <c r="BJ179" s="14" t="s">
        <v>81</v>
      </c>
      <c r="BK179" s="244">
        <f>ROUND(I179*H179,2)</f>
        <v>0</v>
      </c>
      <c r="BL179" s="14" t="s">
        <v>139</v>
      </c>
      <c r="BM179" s="243" t="s">
        <v>281</v>
      </c>
    </row>
    <row r="180" spans="1:65" s="2" customFormat="1" ht="21.75" customHeight="1">
      <c r="A180" s="35"/>
      <c r="B180" s="36"/>
      <c r="C180" s="232" t="s">
        <v>282</v>
      </c>
      <c r="D180" s="232" t="s">
        <v>134</v>
      </c>
      <c r="E180" s="233" t="s">
        <v>283</v>
      </c>
      <c r="F180" s="234" t="s">
        <v>284</v>
      </c>
      <c r="G180" s="235" t="s">
        <v>181</v>
      </c>
      <c r="H180" s="236">
        <v>4.62</v>
      </c>
      <c r="I180" s="237"/>
      <c r="J180" s="238">
        <f>ROUND(I180*H180,2)</f>
        <v>0</v>
      </c>
      <c r="K180" s="234" t="s">
        <v>1</v>
      </c>
      <c r="L180" s="41"/>
      <c r="M180" s="239" t="s">
        <v>1</v>
      </c>
      <c r="N180" s="240" t="s">
        <v>39</v>
      </c>
      <c r="O180" s="88"/>
      <c r="P180" s="241">
        <f>O180*H180</f>
        <v>0</v>
      </c>
      <c r="Q180" s="241">
        <v>0.00438</v>
      </c>
      <c r="R180" s="241">
        <f>Q180*H180</f>
        <v>0.020235600000000003</v>
      </c>
      <c r="S180" s="241">
        <v>0</v>
      </c>
      <c r="T180" s="24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3" t="s">
        <v>139</v>
      </c>
      <c r="AT180" s="243" t="s">
        <v>134</v>
      </c>
      <c r="AU180" s="243" t="s">
        <v>144</v>
      </c>
      <c r="AY180" s="14" t="s">
        <v>132</v>
      </c>
      <c r="BE180" s="244">
        <f>IF(N180="základní",J180,0)</f>
        <v>0</v>
      </c>
      <c r="BF180" s="244">
        <f>IF(N180="snížená",J180,0)</f>
        <v>0</v>
      </c>
      <c r="BG180" s="244">
        <f>IF(N180="zákl. přenesená",J180,0)</f>
        <v>0</v>
      </c>
      <c r="BH180" s="244">
        <f>IF(N180="sníž. přenesená",J180,0)</f>
        <v>0</v>
      </c>
      <c r="BI180" s="244">
        <f>IF(N180="nulová",J180,0)</f>
        <v>0</v>
      </c>
      <c r="BJ180" s="14" t="s">
        <v>81</v>
      </c>
      <c r="BK180" s="244">
        <f>ROUND(I180*H180,2)</f>
        <v>0</v>
      </c>
      <c r="BL180" s="14" t="s">
        <v>139</v>
      </c>
      <c r="BM180" s="243" t="s">
        <v>285</v>
      </c>
    </row>
    <row r="181" spans="1:65" s="2" customFormat="1" ht="21.75" customHeight="1">
      <c r="A181" s="35"/>
      <c r="B181" s="36"/>
      <c r="C181" s="232" t="s">
        <v>286</v>
      </c>
      <c r="D181" s="232" t="s">
        <v>134</v>
      </c>
      <c r="E181" s="233" t="s">
        <v>287</v>
      </c>
      <c r="F181" s="234" t="s">
        <v>263</v>
      </c>
      <c r="G181" s="235" t="s">
        <v>181</v>
      </c>
      <c r="H181" s="236">
        <v>4.62</v>
      </c>
      <c r="I181" s="237"/>
      <c r="J181" s="238">
        <f>ROUND(I181*H181,2)</f>
        <v>0</v>
      </c>
      <c r="K181" s="234" t="s">
        <v>1</v>
      </c>
      <c r="L181" s="41"/>
      <c r="M181" s="239" t="s">
        <v>1</v>
      </c>
      <c r="N181" s="240" t="s">
        <v>39</v>
      </c>
      <c r="O181" s="88"/>
      <c r="P181" s="241">
        <f>O181*H181</f>
        <v>0</v>
      </c>
      <c r="Q181" s="241">
        <v>0.00026</v>
      </c>
      <c r="R181" s="241">
        <f>Q181*H181</f>
        <v>0.0012012</v>
      </c>
      <c r="S181" s="241">
        <v>0</v>
      </c>
      <c r="T181" s="242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3" t="s">
        <v>139</v>
      </c>
      <c r="AT181" s="243" t="s">
        <v>134</v>
      </c>
      <c r="AU181" s="243" t="s">
        <v>144</v>
      </c>
      <c r="AY181" s="14" t="s">
        <v>132</v>
      </c>
      <c r="BE181" s="244">
        <f>IF(N181="základní",J181,0)</f>
        <v>0</v>
      </c>
      <c r="BF181" s="244">
        <f>IF(N181="snížená",J181,0)</f>
        <v>0</v>
      </c>
      <c r="BG181" s="244">
        <f>IF(N181="zákl. přenesená",J181,0)</f>
        <v>0</v>
      </c>
      <c r="BH181" s="244">
        <f>IF(N181="sníž. přenesená",J181,0)</f>
        <v>0</v>
      </c>
      <c r="BI181" s="244">
        <f>IF(N181="nulová",J181,0)</f>
        <v>0</v>
      </c>
      <c r="BJ181" s="14" t="s">
        <v>81</v>
      </c>
      <c r="BK181" s="244">
        <f>ROUND(I181*H181,2)</f>
        <v>0</v>
      </c>
      <c r="BL181" s="14" t="s">
        <v>139</v>
      </c>
      <c r="BM181" s="243" t="s">
        <v>288</v>
      </c>
    </row>
    <row r="182" spans="1:63" s="12" customFormat="1" ht="22.8" customHeight="1">
      <c r="A182" s="12"/>
      <c r="B182" s="216"/>
      <c r="C182" s="217"/>
      <c r="D182" s="218" t="s">
        <v>73</v>
      </c>
      <c r="E182" s="230" t="s">
        <v>168</v>
      </c>
      <c r="F182" s="230" t="s">
        <v>289</v>
      </c>
      <c r="G182" s="217"/>
      <c r="H182" s="217"/>
      <c r="I182" s="220"/>
      <c r="J182" s="231">
        <f>BK182</f>
        <v>0</v>
      </c>
      <c r="K182" s="217"/>
      <c r="L182" s="222"/>
      <c r="M182" s="223"/>
      <c r="N182" s="224"/>
      <c r="O182" s="224"/>
      <c r="P182" s="225">
        <f>SUM(P183:P204)</f>
        <v>0</v>
      </c>
      <c r="Q182" s="224"/>
      <c r="R182" s="225">
        <f>SUM(R183:R204)</f>
        <v>0.021279</v>
      </c>
      <c r="S182" s="224"/>
      <c r="T182" s="226">
        <f>SUM(T183:T204)</f>
        <v>30.566591000000003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27" t="s">
        <v>81</v>
      </c>
      <c r="AT182" s="228" t="s">
        <v>73</v>
      </c>
      <c r="AU182" s="228" t="s">
        <v>81</v>
      </c>
      <c r="AY182" s="227" t="s">
        <v>132</v>
      </c>
      <c r="BK182" s="229">
        <f>SUM(BK183:BK204)</f>
        <v>0</v>
      </c>
    </row>
    <row r="183" spans="1:65" s="2" customFormat="1" ht="33" customHeight="1">
      <c r="A183" s="35"/>
      <c r="B183" s="36"/>
      <c r="C183" s="232" t="s">
        <v>290</v>
      </c>
      <c r="D183" s="232" t="s">
        <v>134</v>
      </c>
      <c r="E183" s="233" t="s">
        <v>291</v>
      </c>
      <c r="F183" s="234" t="s">
        <v>292</v>
      </c>
      <c r="G183" s="235" t="s">
        <v>181</v>
      </c>
      <c r="H183" s="236">
        <v>50</v>
      </c>
      <c r="I183" s="237"/>
      <c r="J183" s="238">
        <f>ROUND(I183*H183,2)</f>
        <v>0</v>
      </c>
      <c r="K183" s="234" t="s">
        <v>293</v>
      </c>
      <c r="L183" s="41"/>
      <c r="M183" s="239" t="s">
        <v>1</v>
      </c>
      <c r="N183" s="240" t="s">
        <v>39</v>
      </c>
      <c r="O183" s="88"/>
      <c r="P183" s="241">
        <f>O183*H183</f>
        <v>0</v>
      </c>
      <c r="Q183" s="241">
        <v>0.00021</v>
      </c>
      <c r="R183" s="241">
        <f>Q183*H183</f>
        <v>0.0105</v>
      </c>
      <c r="S183" s="241">
        <v>0</v>
      </c>
      <c r="T183" s="24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3" t="s">
        <v>139</v>
      </c>
      <c r="AT183" s="243" t="s">
        <v>134</v>
      </c>
      <c r="AU183" s="243" t="s">
        <v>83</v>
      </c>
      <c r="AY183" s="14" t="s">
        <v>132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14" t="s">
        <v>81</v>
      </c>
      <c r="BK183" s="244">
        <f>ROUND(I183*H183,2)</f>
        <v>0</v>
      </c>
      <c r="BL183" s="14" t="s">
        <v>139</v>
      </c>
      <c r="BM183" s="243" t="s">
        <v>294</v>
      </c>
    </row>
    <row r="184" spans="1:65" s="2" customFormat="1" ht="16.5" customHeight="1">
      <c r="A184" s="35"/>
      <c r="B184" s="36"/>
      <c r="C184" s="232" t="s">
        <v>295</v>
      </c>
      <c r="D184" s="232" t="s">
        <v>134</v>
      </c>
      <c r="E184" s="233" t="s">
        <v>296</v>
      </c>
      <c r="F184" s="234" t="s">
        <v>297</v>
      </c>
      <c r="G184" s="235" t="s">
        <v>200</v>
      </c>
      <c r="H184" s="236">
        <v>1</v>
      </c>
      <c r="I184" s="237"/>
      <c r="J184" s="238">
        <f>ROUND(I184*H184,2)</f>
        <v>0</v>
      </c>
      <c r="K184" s="234" t="s">
        <v>1</v>
      </c>
      <c r="L184" s="41"/>
      <c r="M184" s="239" t="s">
        <v>1</v>
      </c>
      <c r="N184" s="240" t="s">
        <v>39</v>
      </c>
      <c r="O184" s="88"/>
      <c r="P184" s="241">
        <f>O184*H184</f>
        <v>0</v>
      </c>
      <c r="Q184" s="241">
        <v>0</v>
      </c>
      <c r="R184" s="241">
        <f>Q184*H184</f>
        <v>0</v>
      </c>
      <c r="S184" s="241">
        <v>0</v>
      </c>
      <c r="T184" s="24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3" t="s">
        <v>139</v>
      </c>
      <c r="AT184" s="243" t="s">
        <v>134</v>
      </c>
      <c r="AU184" s="243" t="s">
        <v>83</v>
      </c>
      <c r="AY184" s="14" t="s">
        <v>132</v>
      </c>
      <c r="BE184" s="244">
        <f>IF(N184="základní",J184,0)</f>
        <v>0</v>
      </c>
      <c r="BF184" s="244">
        <f>IF(N184="snížená",J184,0)</f>
        <v>0</v>
      </c>
      <c r="BG184" s="244">
        <f>IF(N184="zákl. přenesená",J184,0)</f>
        <v>0</v>
      </c>
      <c r="BH184" s="244">
        <f>IF(N184="sníž. přenesená",J184,0)</f>
        <v>0</v>
      </c>
      <c r="BI184" s="244">
        <f>IF(N184="nulová",J184,0)</f>
        <v>0</v>
      </c>
      <c r="BJ184" s="14" t="s">
        <v>81</v>
      </c>
      <c r="BK184" s="244">
        <f>ROUND(I184*H184,2)</f>
        <v>0</v>
      </c>
      <c r="BL184" s="14" t="s">
        <v>139</v>
      </c>
      <c r="BM184" s="243" t="s">
        <v>298</v>
      </c>
    </row>
    <row r="185" spans="1:65" s="2" customFormat="1" ht="16.5" customHeight="1">
      <c r="A185" s="35"/>
      <c r="B185" s="36"/>
      <c r="C185" s="232" t="s">
        <v>299</v>
      </c>
      <c r="D185" s="232" t="s">
        <v>134</v>
      </c>
      <c r="E185" s="233" t="s">
        <v>300</v>
      </c>
      <c r="F185" s="234" t="s">
        <v>301</v>
      </c>
      <c r="G185" s="235" t="s">
        <v>302</v>
      </c>
      <c r="H185" s="236">
        <v>100</v>
      </c>
      <c r="I185" s="237"/>
      <c r="J185" s="238">
        <f>ROUND(I185*H185,2)</f>
        <v>0</v>
      </c>
      <c r="K185" s="234" t="s">
        <v>1</v>
      </c>
      <c r="L185" s="41"/>
      <c r="M185" s="239" t="s">
        <v>1</v>
      </c>
      <c r="N185" s="240" t="s">
        <v>39</v>
      </c>
      <c r="O185" s="88"/>
      <c r="P185" s="241">
        <f>O185*H185</f>
        <v>0</v>
      </c>
      <c r="Q185" s="241">
        <v>0</v>
      </c>
      <c r="R185" s="241">
        <f>Q185*H185</f>
        <v>0</v>
      </c>
      <c r="S185" s="241">
        <v>0</v>
      </c>
      <c r="T185" s="24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3" t="s">
        <v>139</v>
      </c>
      <c r="AT185" s="243" t="s">
        <v>134</v>
      </c>
      <c r="AU185" s="243" t="s">
        <v>83</v>
      </c>
      <c r="AY185" s="14" t="s">
        <v>132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14" t="s">
        <v>81</v>
      </c>
      <c r="BK185" s="244">
        <f>ROUND(I185*H185,2)</f>
        <v>0</v>
      </c>
      <c r="BL185" s="14" t="s">
        <v>139</v>
      </c>
      <c r="BM185" s="243" t="s">
        <v>303</v>
      </c>
    </row>
    <row r="186" spans="1:65" s="2" customFormat="1" ht="16.5" customHeight="1">
      <c r="A186" s="35"/>
      <c r="B186" s="36"/>
      <c r="C186" s="232" t="s">
        <v>304</v>
      </c>
      <c r="D186" s="232" t="s">
        <v>134</v>
      </c>
      <c r="E186" s="233" t="s">
        <v>305</v>
      </c>
      <c r="F186" s="234" t="s">
        <v>306</v>
      </c>
      <c r="G186" s="235" t="s">
        <v>200</v>
      </c>
      <c r="H186" s="236">
        <v>1</v>
      </c>
      <c r="I186" s="237"/>
      <c r="J186" s="238">
        <f>ROUND(I186*H186,2)</f>
        <v>0</v>
      </c>
      <c r="K186" s="234" t="s">
        <v>1</v>
      </c>
      <c r="L186" s="41"/>
      <c r="M186" s="239" t="s">
        <v>1</v>
      </c>
      <c r="N186" s="240" t="s">
        <v>39</v>
      </c>
      <c r="O186" s="88"/>
      <c r="P186" s="241">
        <f>O186*H186</f>
        <v>0</v>
      </c>
      <c r="Q186" s="241">
        <v>0</v>
      </c>
      <c r="R186" s="241">
        <f>Q186*H186</f>
        <v>0</v>
      </c>
      <c r="S186" s="241">
        <v>0</v>
      </c>
      <c r="T186" s="242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3" t="s">
        <v>139</v>
      </c>
      <c r="AT186" s="243" t="s">
        <v>134</v>
      </c>
      <c r="AU186" s="243" t="s">
        <v>83</v>
      </c>
      <c r="AY186" s="14" t="s">
        <v>132</v>
      </c>
      <c r="BE186" s="244">
        <f>IF(N186="základní",J186,0)</f>
        <v>0</v>
      </c>
      <c r="BF186" s="244">
        <f>IF(N186="snížená",J186,0)</f>
        <v>0</v>
      </c>
      <c r="BG186" s="244">
        <f>IF(N186="zákl. přenesená",J186,0)</f>
        <v>0</v>
      </c>
      <c r="BH186" s="244">
        <f>IF(N186="sníž. přenesená",J186,0)</f>
        <v>0</v>
      </c>
      <c r="BI186" s="244">
        <f>IF(N186="nulová",J186,0)</f>
        <v>0</v>
      </c>
      <c r="BJ186" s="14" t="s">
        <v>81</v>
      </c>
      <c r="BK186" s="244">
        <f>ROUND(I186*H186,2)</f>
        <v>0</v>
      </c>
      <c r="BL186" s="14" t="s">
        <v>139</v>
      </c>
      <c r="BM186" s="243" t="s">
        <v>307</v>
      </c>
    </row>
    <row r="187" spans="1:65" s="2" customFormat="1" ht="16.5" customHeight="1">
      <c r="A187" s="35"/>
      <c r="B187" s="36"/>
      <c r="C187" s="232" t="s">
        <v>308</v>
      </c>
      <c r="D187" s="232" t="s">
        <v>134</v>
      </c>
      <c r="E187" s="233" t="s">
        <v>309</v>
      </c>
      <c r="F187" s="234" t="s">
        <v>310</v>
      </c>
      <c r="G187" s="235" t="s">
        <v>200</v>
      </c>
      <c r="H187" s="236">
        <v>1</v>
      </c>
      <c r="I187" s="237"/>
      <c r="J187" s="238">
        <f>ROUND(I187*H187,2)</f>
        <v>0</v>
      </c>
      <c r="K187" s="234" t="s">
        <v>1</v>
      </c>
      <c r="L187" s="41"/>
      <c r="M187" s="239" t="s">
        <v>1</v>
      </c>
      <c r="N187" s="240" t="s">
        <v>39</v>
      </c>
      <c r="O187" s="88"/>
      <c r="P187" s="241">
        <f>O187*H187</f>
        <v>0</v>
      </c>
      <c r="Q187" s="241">
        <v>0</v>
      </c>
      <c r="R187" s="241">
        <f>Q187*H187</f>
        <v>0</v>
      </c>
      <c r="S187" s="241">
        <v>0</v>
      </c>
      <c r="T187" s="24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3" t="s">
        <v>139</v>
      </c>
      <c r="AT187" s="243" t="s">
        <v>134</v>
      </c>
      <c r="AU187" s="243" t="s">
        <v>83</v>
      </c>
      <c r="AY187" s="14" t="s">
        <v>132</v>
      </c>
      <c r="BE187" s="244">
        <f>IF(N187="základní",J187,0)</f>
        <v>0</v>
      </c>
      <c r="BF187" s="244">
        <f>IF(N187="snížená",J187,0)</f>
        <v>0</v>
      </c>
      <c r="BG187" s="244">
        <f>IF(N187="zákl. přenesená",J187,0)</f>
        <v>0</v>
      </c>
      <c r="BH187" s="244">
        <f>IF(N187="sníž. přenesená",J187,0)</f>
        <v>0</v>
      </c>
      <c r="BI187" s="244">
        <f>IF(N187="nulová",J187,0)</f>
        <v>0</v>
      </c>
      <c r="BJ187" s="14" t="s">
        <v>81</v>
      </c>
      <c r="BK187" s="244">
        <f>ROUND(I187*H187,2)</f>
        <v>0</v>
      </c>
      <c r="BL187" s="14" t="s">
        <v>139</v>
      </c>
      <c r="BM187" s="243" t="s">
        <v>311</v>
      </c>
    </row>
    <row r="188" spans="1:65" s="2" customFormat="1" ht="21.75" customHeight="1">
      <c r="A188" s="35"/>
      <c r="B188" s="36"/>
      <c r="C188" s="232" t="s">
        <v>312</v>
      </c>
      <c r="D188" s="232" t="s">
        <v>134</v>
      </c>
      <c r="E188" s="233" t="s">
        <v>313</v>
      </c>
      <c r="F188" s="234" t="s">
        <v>314</v>
      </c>
      <c r="G188" s="235" t="s">
        <v>200</v>
      </c>
      <c r="H188" s="236">
        <v>1</v>
      </c>
      <c r="I188" s="237"/>
      <c r="J188" s="238">
        <f>ROUND(I188*H188,2)</f>
        <v>0</v>
      </c>
      <c r="K188" s="234" t="s">
        <v>1</v>
      </c>
      <c r="L188" s="41"/>
      <c r="M188" s="239" t="s">
        <v>1</v>
      </c>
      <c r="N188" s="240" t="s">
        <v>39</v>
      </c>
      <c r="O188" s="88"/>
      <c r="P188" s="241">
        <f>O188*H188</f>
        <v>0</v>
      </c>
      <c r="Q188" s="241">
        <v>0</v>
      </c>
      <c r="R188" s="241">
        <f>Q188*H188</f>
        <v>0</v>
      </c>
      <c r="S188" s="241">
        <v>0</v>
      </c>
      <c r="T188" s="242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3" t="s">
        <v>139</v>
      </c>
      <c r="AT188" s="243" t="s">
        <v>134</v>
      </c>
      <c r="AU188" s="243" t="s">
        <v>83</v>
      </c>
      <c r="AY188" s="14" t="s">
        <v>132</v>
      </c>
      <c r="BE188" s="244">
        <f>IF(N188="základní",J188,0)</f>
        <v>0</v>
      </c>
      <c r="BF188" s="244">
        <f>IF(N188="snížená",J188,0)</f>
        <v>0</v>
      </c>
      <c r="BG188" s="244">
        <f>IF(N188="zákl. přenesená",J188,0)</f>
        <v>0</v>
      </c>
      <c r="BH188" s="244">
        <f>IF(N188="sníž. přenesená",J188,0)</f>
        <v>0</v>
      </c>
      <c r="BI188" s="244">
        <f>IF(N188="nulová",J188,0)</f>
        <v>0</v>
      </c>
      <c r="BJ188" s="14" t="s">
        <v>81</v>
      </c>
      <c r="BK188" s="244">
        <f>ROUND(I188*H188,2)</f>
        <v>0</v>
      </c>
      <c r="BL188" s="14" t="s">
        <v>139</v>
      </c>
      <c r="BM188" s="243" t="s">
        <v>315</v>
      </c>
    </row>
    <row r="189" spans="1:65" s="2" customFormat="1" ht="21.75" customHeight="1">
      <c r="A189" s="35"/>
      <c r="B189" s="36"/>
      <c r="C189" s="232" t="s">
        <v>316</v>
      </c>
      <c r="D189" s="232" t="s">
        <v>134</v>
      </c>
      <c r="E189" s="233" t="s">
        <v>317</v>
      </c>
      <c r="F189" s="234" t="s">
        <v>318</v>
      </c>
      <c r="G189" s="235" t="s">
        <v>181</v>
      </c>
      <c r="H189" s="236">
        <v>60</v>
      </c>
      <c r="I189" s="237"/>
      <c r="J189" s="238">
        <f>ROUND(I189*H189,2)</f>
        <v>0</v>
      </c>
      <c r="K189" s="234" t="s">
        <v>319</v>
      </c>
      <c r="L189" s="41"/>
      <c r="M189" s="239" t="s">
        <v>1</v>
      </c>
      <c r="N189" s="240" t="s">
        <v>39</v>
      </c>
      <c r="O189" s="88"/>
      <c r="P189" s="241">
        <f>O189*H189</f>
        <v>0</v>
      </c>
      <c r="Q189" s="241">
        <v>4E-05</v>
      </c>
      <c r="R189" s="241">
        <f>Q189*H189</f>
        <v>0.0024000000000000002</v>
      </c>
      <c r="S189" s="241">
        <v>0</v>
      </c>
      <c r="T189" s="24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3" t="s">
        <v>139</v>
      </c>
      <c r="AT189" s="243" t="s">
        <v>134</v>
      </c>
      <c r="AU189" s="243" t="s">
        <v>83</v>
      </c>
      <c r="AY189" s="14" t="s">
        <v>132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14" t="s">
        <v>81</v>
      </c>
      <c r="BK189" s="244">
        <f>ROUND(I189*H189,2)</f>
        <v>0</v>
      </c>
      <c r="BL189" s="14" t="s">
        <v>139</v>
      </c>
      <c r="BM189" s="243" t="s">
        <v>320</v>
      </c>
    </row>
    <row r="190" spans="1:65" s="2" customFormat="1" ht="16.5" customHeight="1">
      <c r="A190" s="35"/>
      <c r="B190" s="36"/>
      <c r="C190" s="232" t="s">
        <v>321</v>
      </c>
      <c r="D190" s="232" t="s">
        <v>134</v>
      </c>
      <c r="E190" s="233" t="s">
        <v>322</v>
      </c>
      <c r="F190" s="234" t="s">
        <v>323</v>
      </c>
      <c r="G190" s="235" t="s">
        <v>181</v>
      </c>
      <c r="H190" s="236">
        <v>60</v>
      </c>
      <c r="I190" s="237"/>
      <c r="J190" s="238">
        <f>ROUND(I190*H190,2)</f>
        <v>0</v>
      </c>
      <c r="K190" s="234" t="s">
        <v>293</v>
      </c>
      <c r="L190" s="41"/>
      <c r="M190" s="239" t="s">
        <v>1</v>
      </c>
      <c r="N190" s="240" t="s">
        <v>39</v>
      </c>
      <c r="O190" s="88"/>
      <c r="P190" s="241">
        <f>O190*H190</f>
        <v>0</v>
      </c>
      <c r="Q190" s="241">
        <v>0</v>
      </c>
      <c r="R190" s="241">
        <f>Q190*H190</f>
        <v>0</v>
      </c>
      <c r="S190" s="241">
        <v>0</v>
      </c>
      <c r="T190" s="24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3" t="s">
        <v>139</v>
      </c>
      <c r="AT190" s="243" t="s">
        <v>134</v>
      </c>
      <c r="AU190" s="243" t="s">
        <v>83</v>
      </c>
      <c r="AY190" s="14" t="s">
        <v>132</v>
      </c>
      <c r="BE190" s="244">
        <f>IF(N190="základní",J190,0)</f>
        <v>0</v>
      </c>
      <c r="BF190" s="244">
        <f>IF(N190="snížená",J190,0)</f>
        <v>0</v>
      </c>
      <c r="BG190" s="244">
        <f>IF(N190="zákl. přenesená",J190,0)</f>
        <v>0</v>
      </c>
      <c r="BH190" s="244">
        <f>IF(N190="sníž. přenesená",J190,0)</f>
        <v>0</v>
      </c>
      <c r="BI190" s="244">
        <f>IF(N190="nulová",J190,0)</f>
        <v>0</v>
      </c>
      <c r="BJ190" s="14" t="s">
        <v>81</v>
      </c>
      <c r="BK190" s="244">
        <f>ROUND(I190*H190,2)</f>
        <v>0</v>
      </c>
      <c r="BL190" s="14" t="s">
        <v>139</v>
      </c>
      <c r="BM190" s="243" t="s">
        <v>324</v>
      </c>
    </row>
    <row r="191" spans="1:65" s="2" customFormat="1" ht="21.75" customHeight="1">
      <c r="A191" s="35"/>
      <c r="B191" s="36"/>
      <c r="C191" s="232" t="s">
        <v>325</v>
      </c>
      <c r="D191" s="232" t="s">
        <v>134</v>
      </c>
      <c r="E191" s="233" t="s">
        <v>326</v>
      </c>
      <c r="F191" s="234" t="s">
        <v>327</v>
      </c>
      <c r="G191" s="235" t="s">
        <v>181</v>
      </c>
      <c r="H191" s="236">
        <v>3.99</v>
      </c>
      <c r="I191" s="237"/>
      <c r="J191" s="238">
        <f>ROUND(I191*H191,2)</f>
        <v>0</v>
      </c>
      <c r="K191" s="234" t="s">
        <v>138</v>
      </c>
      <c r="L191" s="41"/>
      <c r="M191" s="239" t="s">
        <v>1</v>
      </c>
      <c r="N191" s="240" t="s">
        <v>39</v>
      </c>
      <c r="O191" s="88"/>
      <c r="P191" s="241">
        <f>O191*H191</f>
        <v>0</v>
      </c>
      <c r="Q191" s="241">
        <v>0.0021</v>
      </c>
      <c r="R191" s="241">
        <f>Q191*H191</f>
        <v>0.008379</v>
      </c>
      <c r="S191" s="241">
        <v>0</v>
      </c>
      <c r="T191" s="242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3" t="s">
        <v>139</v>
      </c>
      <c r="AT191" s="243" t="s">
        <v>134</v>
      </c>
      <c r="AU191" s="243" t="s">
        <v>83</v>
      </c>
      <c r="AY191" s="14" t="s">
        <v>132</v>
      </c>
      <c r="BE191" s="244">
        <f>IF(N191="základní",J191,0)</f>
        <v>0</v>
      </c>
      <c r="BF191" s="244">
        <f>IF(N191="snížená",J191,0)</f>
        <v>0</v>
      </c>
      <c r="BG191" s="244">
        <f>IF(N191="zákl. přenesená",J191,0)</f>
        <v>0</v>
      </c>
      <c r="BH191" s="244">
        <f>IF(N191="sníž. přenesená",J191,0)</f>
        <v>0</v>
      </c>
      <c r="BI191" s="244">
        <f>IF(N191="nulová",J191,0)</f>
        <v>0</v>
      </c>
      <c r="BJ191" s="14" t="s">
        <v>81</v>
      </c>
      <c r="BK191" s="244">
        <f>ROUND(I191*H191,2)</f>
        <v>0</v>
      </c>
      <c r="BL191" s="14" t="s">
        <v>139</v>
      </c>
      <c r="BM191" s="243" t="s">
        <v>328</v>
      </c>
    </row>
    <row r="192" spans="1:65" s="2" customFormat="1" ht="16.5" customHeight="1">
      <c r="A192" s="35"/>
      <c r="B192" s="36"/>
      <c r="C192" s="232" t="s">
        <v>329</v>
      </c>
      <c r="D192" s="232" t="s">
        <v>134</v>
      </c>
      <c r="E192" s="233" t="s">
        <v>330</v>
      </c>
      <c r="F192" s="234" t="s">
        <v>331</v>
      </c>
      <c r="G192" s="235" t="s">
        <v>137</v>
      </c>
      <c r="H192" s="236">
        <v>0.81</v>
      </c>
      <c r="I192" s="237"/>
      <c r="J192" s="238">
        <f>ROUND(I192*H192,2)</f>
        <v>0</v>
      </c>
      <c r="K192" s="234" t="s">
        <v>138</v>
      </c>
      <c r="L192" s="41"/>
      <c r="M192" s="239" t="s">
        <v>1</v>
      </c>
      <c r="N192" s="240" t="s">
        <v>39</v>
      </c>
      <c r="O192" s="88"/>
      <c r="P192" s="241">
        <f>O192*H192</f>
        <v>0</v>
      </c>
      <c r="Q192" s="241">
        <v>0</v>
      </c>
      <c r="R192" s="241">
        <f>Q192*H192</f>
        <v>0</v>
      </c>
      <c r="S192" s="241">
        <v>2</v>
      </c>
      <c r="T192" s="242">
        <f>S192*H192</f>
        <v>1.62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3" t="s">
        <v>139</v>
      </c>
      <c r="AT192" s="243" t="s">
        <v>134</v>
      </c>
      <c r="AU192" s="243" t="s">
        <v>83</v>
      </c>
      <c r="AY192" s="14" t="s">
        <v>132</v>
      </c>
      <c r="BE192" s="244">
        <f>IF(N192="základní",J192,0)</f>
        <v>0</v>
      </c>
      <c r="BF192" s="244">
        <f>IF(N192="snížená",J192,0)</f>
        <v>0</v>
      </c>
      <c r="BG192" s="244">
        <f>IF(N192="zákl. přenesená",J192,0)</f>
        <v>0</v>
      </c>
      <c r="BH192" s="244">
        <f>IF(N192="sníž. přenesená",J192,0)</f>
        <v>0</v>
      </c>
      <c r="BI192" s="244">
        <f>IF(N192="nulová",J192,0)</f>
        <v>0</v>
      </c>
      <c r="BJ192" s="14" t="s">
        <v>81</v>
      </c>
      <c r="BK192" s="244">
        <f>ROUND(I192*H192,2)</f>
        <v>0</v>
      </c>
      <c r="BL192" s="14" t="s">
        <v>139</v>
      </c>
      <c r="BM192" s="243" t="s">
        <v>332</v>
      </c>
    </row>
    <row r="193" spans="1:65" s="2" customFormat="1" ht="16.5" customHeight="1">
      <c r="A193" s="35"/>
      <c r="B193" s="36"/>
      <c r="C193" s="232" t="s">
        <v>333</v>
      </c>
      <c r="D193" s="232" t="s">
        <v>134</v>
      </c>
      <c r="E193" s="233" t="s">
        <v>334</v>
      </c>
      <c r="F193" s="234" t="s">
        <v>335</v>
      </c>
      <c r="G193" s="235" t="s">
        <v>181</v>
      </c>
      <c r="H193" s="236">
        <v>5.15</v>
      </c>
      <c r="I193" s="237"/>
      <c r="J193" s="238">
        <f>ROUND(I193*H193,2)</f>
        <v>0</v>
      </c>
      <c r="K193" s="234" t="s">
        <v>138</v>
      </c>
      <c r="L193" s="41"/>
      <c r="M193" s="239" t="s">
        <v>1</v>
      </c>
      <c r="N193" s="240" t="s">
        <v>39</v>
      </c>
      <c r="O193" s="88"/>
      <c r="P193" s="241">
        <f>O193*H193</f>
        <v>0</v>
      </c>
      <c r="Q193" s="241">
        <v>0</v>
      </c>
      <c r="R193" s="241">
        <f>Q193*H193</f>
        <v>0</v>
      </c>
      <c r="S193" s="241">
        <v>0.131</v>
      </c>
      <c r="T193" s="242">
        <f>S193*H193</f>
        <v>0.6746500000000001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3" t="s">
        <v>139</v>
      </c>
      <c r="AT193" s="243" t="s">
        <v>134</v>
      </c>
      <c r="AU193" s="243" t="s">
        <v>83</v>
      </c>
      <c r="AY193" s="14" t="s">
        <v>132</v>
      </c>
      <c r="BE193" s="244">
        <f>IF(N193="základní",J193,0)</f>
        <v>0</v>
      </c>
      <c r="BF193" s="244">
        <f>IF(N193="snížená",J193,0)</f>
        <v>0</v>
      </c>
      <c r="BG193" s="244">
        <f>IF(N193="zákl. přenesená",J193,0)</f>
        <v>0</v>
      </c>
      <c r="BH193" s="244">
        <f>IF(N193="sníž. přenesená",J193,0)</f>
        <v>0</v>
      </c>
      <c r="BI193" s="244">
        <f>IF(N193="nulová",J193,0)</f>
        <v>0</v>
      </c>
      <c r="BJ193" s="14" t="s">
        <v>81</v>
      </c>
      <c r="BK193" s="244">
        <f>ROUND(I193*H193,2)</f>
        <v>0</v>
      </c>
      <c r="BL193" s="14" t="s">
        <v>139</v>
      </c>
      <c r="BM193" s="243" t="s">
        <v>336</v>
      </c>
    </row>
    <row r="194" spans="1:65" s="2" customFormat="1" ht="21.75" customHeight="1">
      <c r="A194" s="35"/>
      <c r="B194" s="36"/>
      <c r="C194" s="232" t="s">
        <v>337</v>
      </c>
      <c r="D194" s="232" t="s">
        <v>134</v>
      </c>
      <c r="E194" s="233" t="s">
        <v>338</v>
      </c>
      <c r="F194" s="234" t="s">
        <v>339</v>
      </c>
      <c r="G194" s="235" t="s">
        <v>137</v>
      </c>
      <c r="H194" s="236">
        <v>3.876</v>
      </c>
      <c r="I194" s="237"/>
      <c r="J194" s="238">
        <f>ROUND(I194*H194,2)</f>
        <v>0</v>
      </c>
      <c r="K194" s="234" t="s">
        <v>138</v>
      </c>
      <c r="L194" s="41"/>
      <c r="M194" s="239" t="s">
        <v>1</v>
      </c>
      <c r="N194" s="240" t="s">
        <v>39</v>
      </c>
      <c r="O194" s="88"/>
      <c r="P194" s="241">
        <f>O194*H194</f>
        <v>0</v>
      </c>
      <c r="Q194" s="241">
        <v>0</v>
      </c>
      <c r="R194" s="241">
        <f>Q194*H194</f>
        <v>0</v>
      </c>
      <c r="S194" s="241">
        <v>1.8</v>
      </c>
      <c r="T194" s="242">
        <f>S194*H194</f>
        <v>6.9768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3" t="s">
        <v>139</v>
      </c>
      <c r="AT194" s="243" t="s">
        <v>134</v>
      </c>
      <c r="AU194" s="243" t="s">
        <v>83</v>
      </c>
      <c r="AY194" s="14" t="s">
        <v>132</v>
      </c>
      <c r="BE194" s="244">
        <f>IF(N194="základní",J194,0)</f>
        <v>0</v>
      </c>
      <c r="BF194" s="244">
        <f>IF(N194="snížená",J194,0)</f>
        <v>0</v>
      </c>
      <c r="BG194" s="244">
        <f>IF(N194="zákl. přenesená",J194,0)</f>
        <v>0</v>
      </c>
      <c r="BH194" s="244">
        <f>IF(N194="sníž. přenesená",J194,0)</f>
        <v>0</v>
      </c>
      <c r="BI194" s="244">
        <f>IF(N194="nulová",J194,0)</f>
        <v>0</v>
      </c>
      <c r="BJ194" s="14" t="s">
        <v>81</v>
      </c>
      <c r="BK194" s="244">
        <f>ROUND(I194*H194,2)</f>
        <v>0</v>
      </c>
      <c r="BL194" s="14" t="s">
        <v>139</v>
      </c>
      <c r="BM194" s="243" t="s">
        <v>340</v>
      </c>
    </row>
    <row r="195" spans="1:65" s="2" customFormat="1" ht="16.5" customHeight="1">
      <c r="A195" s="35"/>
      <c r="B195" s="36"/>
      <c r="C195" s="232" t="s">
        <v>341</v>
      </c>
      <c r="D195" s="232" t="s">
        <v>134</v>
      </c>
      <c r="E195" s="233" t="s">
        <v>342</v>
      </c>
      <c r="F195" s="234" t="s">
        <v>343</v>
      </c>
      <c r="G195" s="235" t="s">
        <v>251</v>
      </c>
      <c r="H195" s="236">
        <v>35.535</v>
      </c>
      <c r="I195" s="237"/>
      <c r="J195" s="238">
        <f>ROUND(I195*H195,2)</f>
        <v>0</v>
      </c>
      <c r="K195" s="234" t="s">
        <v>138</v>
      </c>
      <c r="L195" s="41"/>
      <c r="M195" s="239" t="s">
        <v>1</v>
      </c>
      <c r="N195" s="240" t="s">
        <v>39</v>
      </c>
      <c r="O195" s="88"/>
      <c r="P195" s="241">
        <f>O195*H195</f>
        <v>0</v>
      </c>
      <c r="Q195" s="241">
        <v>0</v>
      </c>
      <c r="R195" s="241">
        <f>Q195*H195</f>
        <v>0</v>
      </c>
      <c r="S195" s="241">
        <v>0.37</v>
      </c>
      <c r="T195" s="242">
        <f>S195*H195</f>
        <v>13.147949999999998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3" t="s">
        <v>139</v>
      </c>
      <c r="AT195" s="243" t="s">
        <v>134</v>
      </c>
      <c r="AU195" s="243" t="s">
        <v>83</v>
      </c>
      <c r="AY195" s="14" t="s">
        <v>132</v>
      </c>
      <c r="BE195" s="244">
        <f>IF(N195="základní",J195,0)</f>
        <v>0</v>
      </c>
      <c r="BF195" s="244">
        <f>IF(N195="snížená",J195,0)</f>
        <v>0</v>
      </c>
      <c r="BG195" s="244">
        <f>IF(N195="zákl. přenesená",J195,0)</f>
        <v>0</v>
      </c>
      <c r="BH195" s="244">
        <f>IF(N195="sníž. přenesená",J195,0)</f>
        <v>0</v>
      </c>
      <c r="BI195" s="244">
        <f>IF(N195="nulová",J195,0)</f>
        <v>0</v>
      </c>
      <c r="BJ195" s="14" t="s">
        <v>81</v>
      </c>
      <c r="BK195" s="244">
        <f>ROUND(I195*H195,2)</f>
        <v>0</v>
      </c>
      <c r="BL195" s="14" t="s">
        <v>139</v>
      </c>
      <c r="BM195" s="243" t="s">
        <v>344</v>
      </c>
    </row>
    <row r="196" spans="1:65" s="2" customFormat="1" ht="16.5" customHeight="1">
      <c r="A196" s="35"/>
      <c r="B196" s="36"/>
      <c r="C196" s="232" t="s">
        <v>345</v>
      </c>
      <c r="D196" s="232" t="s">
        <v>134</v>
      </c>
      <c r="E196" s="233" t="s">
        <v>346</v>
      </c>
      <c r="F196" s="234" t="s">
        <v>347</v>
      </c>
      <c r="G196" s="235" t="s">
        <v>181</v>
      </c>
      <c r="H196" s="236">
        <v>6.953</v>
      </c>
      <c r="I196" s="237"/>
      <c r="J196" s="238">
        <f>ROUND(I196*H196,2)</f>
        <v>0</v>
      </c>
      <c r="K196" s="234" t="s">
        <v>138</v>
      </c>
      <c r="L196" s="41"/>
      <c r="M196" s="239" t="s">
        <v>1</v>
      </c>
      <c r="N196" s="240" t="s">
        <v>39</v>
      </c>
      <c r="O196" s="88"/>
      <c r="P196" s="241">
        <f>O196*H196</f>
        <v>0</v>
      </c>
      <c r="Q196" s="241">
        <v>0</v>
      </c>
      <c r="R196" s="241">
        <f>Q196*H196</f>
        <v>0</v>
      </c>
      <c r="S196" s="241">
        <v>0.36</v>
      </c>
      <c r="T196" s="242">
        <f>S196*H196</f>
        <v>2.50308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3" t="s">
        <v>139</v>
      </c>
      <c r="AT196" s="243" t="s">
        <v>134</v>
      </c>
      <c r="AU196" s="243" t="s">
        <v>83</v>
      </c>
      <c r="AY196" s="14" t="s">
        <v>132</v>
      </c>
      <c r="BE196" s="244">
        <f>IF(N196="základní",J196,0)</f>
        <v>0</v>
      </c>
      <c r="BF196" s="244">
        <f>IF(N196="snížená",J196,0)</f>
        <v>0</v>
      </c>
      <c r="BG196" s="244">
        <f>IF(N196="zákl. přenesená",J196,0)</f>
        <v>0</v>
      </c>
      <c r="BH196" s="244">
        <f>IF(N196="sníž. přenesená",J196,0)</f>
        <v>0</v>
      </c>
      <c r="BI196" s="244">
        <f>IF(N196="nulová",J196,0)</f>
        <v>0</v>
      </c>
      <c r="BJ196" s="14" t="s">
        <v>81</v>
      </c>
      <c r="BK196" s="244">
        <f>ROUND(I196*H196,2)</f>
        <v>0</v>
      </c>
      <c r="BL196" s="14" t="s">
        <v>139</v>
      </c>
      <c r="BM196" s="243" t="s">
        <v>348</v>
      </c>
    </row>
    <row r="197" spans="1:65" s="2" customFormat="1" ht="16.5" customHeight="1">
      <c r="A197" s="35"/>
      <c r="B197" s="36"/>
      <c r="C197" s="232" t="s">
        <v>349</v>
      </c>
      <c r="D197" s="232" t="s">
        <v>134</v>
      </c>
      <c r="E197" s="233" t="s">
        <v>350</v>
      </c>
      <c r="F197" s="234" t="s">
        <v>351</v>
      </c>
      <c r="G197" s="235" t="s">
        <v>137</v>
      </c>
      <c r="H197" s="236">
        <v>0.308</v>
      </c>
      <c r="I197" s="237"/>
      <c r="J197" s="238">
        <f>ROUND(I197*H197,2)</f>
        <v>0</v>
      </c>
      <c r="K197" s="234" t="s">
        <v>138</v>
      </c>
      <c r="L197" s="41"/>
      <c r="M197" s="239" t="s">
        <v>1</v>
      </c>
      <c r="N197" s="240" t="s">
        <v>39</v>
      </c>
      <c r="O197" s="88"/>
      <c r="P197" s="241">
        <f>O197*H197</f>
        <v>0</v>
      </c>
      <c r="Q197" s="241">
        <v>0</v>
      </c>
      <c r="R197" s="241">
        <f>Q197*H197</f>
        <v>0</v>
      </c>
      <c r="S197" s="241">
        <v>1.8</v>
      </c>
      <c r="T197" s="242">
        <f>S197*H197</f>
        <v>0.5544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3" t="s">
        <v>139</v>
      </c>
      <c r="AT197" s="243" t="s">
        <v>134</v>
      </c>
      <c r="AU197" s="243" t="s">
        <v>83</v>
      </c>
      <c r="AY197" s="14" t="s">
        <v>132</v>
      </c>
      <c r="BE197" s="244">
        <f>IF(N197="základní",J197,0)</f>
        <v>0</v>
      </c>
      <c r="BF197" s="244">
        <f>IF(N197="snížená",J197,0)</f>
        <v>0</v>
      </c>
      <c r="BG197" s="244">
        <f>IF(N197="zákl. přenesená",J197,0)</f>
        <v>0</v>
      </c>
      <c r="BH197" s="244">
        <f>IF(N197="sníž. přenesená",J197,0)</f>
        <v>0</v>
      </c>
      <c r="BI197" s="244">
        <f>IF(N197="nulová",J197,0)</f>
        <v>0</v>
      </c>
      <c r="BJ197" s="14" t="s">
        <v>81</v>
      </c>
      <c r="BK197" s="244">
        <f>ROUND(I197*H197,2)</f>
        <v>0</v>
      </c>
      <c r="BL197" s="14" t="s">
        <v>139</v>
      </c>
      <c r="BM197" s="243" t="s">
        <v>352</v>
      </c>
    </row>
    <row r="198" spans="1:65" s="2" customFormat="1" ht="21.75" customHeight="1">
      <c r="A198" s="35"/>
      <c r="B198" s="36"/>
      <c r="C198" s="232" t="s">
        <v>353</v>
      </c>
      <c r="D198" s="232" t="s">
        <v>134</v>
      </c>
      <c r="E198" s="233" t="s">
        <v>354</v>
      </c>
      <c r="F198" s="234" t="s">
        <v>355</v>
      </c>
      <c r="G198" s="235" t="s">
        <v>137</v>
      </c>
      <c r="H198" s="236">
        <v>0.522</v>
      </c>
      <c r="I198" s="237"/>
      <c r="J198" s="238">
        <f>ROUND(I198*H198,2)</f>
        <v>0</v>
      </c>
      <c r="K198" s="234" t="s">
        <v>138</v>
      </c>
      <c r="L198" s="41"/>
      <c r="M198" s="239" t="s">
        <v>1</v>
      </c>
      <c r="N198" s="240" t="s">
        <v>39</v>
      </c>
      <c r="O198" s="88"/>
      <c r="P198" s="241">
        <f>O198*H198</f>
        <v>0</v>
      </c>
      <c r="Q198" s="241">
        <v>0</v>
      </c>
      <c r="R198" s="241">
        <f>Q198*H198</f>
        <v>0</v>
      </c>
      <c r="S198" s="241">
        <v>2.2</v>
      </c>
      <c r="T198" s="242">
        <f>S198*H198</f>
        <v>1.1484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3" t="s">
        <v>139</v>
      </c>
      <c r="AT198" s="243" t="s">
        <v>134</v>
      </c>
      <c r="AU198" s="243" t="s">
        <v>83</v>
      </c>
      <c r="AY198" s="14" t="s">
        <v>132</v>
      </c>
      <c r="BE198" s="244">
        <f>IF(N198="základní",J198,0)</f>
        <v>0</v>
      </c>
      <c r="BF198" s="244">
        <f>IF(N198="snížená",J198,0)</f>
        <v>0</v>
      </c>
      <c r="BG198" s="244">
        <f>IF(N198="zákl. přenesená",J198,0)</f>
        <v>0</v>
      </c>
      <c r="BH198" s="244">
        <f>IF(N198="sníž. přenesená",J198,0)</f>
        <v>0</v>
      </c>
      <c r="BI198" s="244">
        <f>IF(N198="nulová",J198,0)</f>
        <v>0</v>
      </c>
      <c r="BJ198" s="14" t="s">
        <v>81</v>
      </c>
      <c r="BK198" s="244">
        <f>ROUND(I198*H198,2)</f>
        <v>0</v>
      </c>
      <c r="BL198" s="14" t="s">
        <v>139</v>
      </c>
      <c r="BM198" s="243" t="s">
        <v>356</v>
      </c>
    </row>
    <row r="199" spans="1:65" s="2" customFormat="1" ht="21.75" customHeight="1">
      <c r="A199" s="35"/>
      <c r="B199" s="36"/>
      <c r="C199" s="232" t="s">
        <v>357</v>
      </c>
      <c r="D199" s="232" t="s">
        <v>134</v>
      </c>
      <c r="E199" s="233" t="s">
        <v>358</v>
      </c>
      <c r="F199" s="234" t="s">
        <v>359</v>
      </c>
      <c r="G199" s="235" t="s">
        <v>137</v>
      </c>
      <c r="H199" s="236">
        <v>0.437</v>
      </c>
      <c r="I199" s="237"/>
      <c r="J199" s="238">
        <f>ROUND(I199*H199,2)</f>
        <v>0</v>
      </c>
      <c r="K199" s="234" t="s">
        <v>138</v>
      </c>
      <c r="L199" s="41"/>
      <c r="M199" s="239" t="s">
        <v>1</v>
      </c>
      <c r="N199" s="240" t="s">
        <v>39</v>
      </c>
      <c r="O199" s="88"/>
      <c r="P199" s="241">
        <f>O199*H199</f>
        <v>0</v>
      </c>
      <c r="Q199" s="241">
        <v>0</v>
      </c>
      <c r="R199" s="241">
        <f>Q199*H199</f>
        <v>0</v>
      </c>
      <c r="S199" s="241">
        <v>2.2</v>
      </c>
      <c r="T199" s="242">
        <f>S199*H199</f>
        <v>0.9614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3" t="s">
        <v>139</v>
      </c>
      <c r="AT199" s="243" t="s">
        <v>134</v>
      </c>
      <c r="AU199" s="243" t="s">
        <v>83</v>
      </c>
      <c r="AY199" s="14" t="s">
        <v>132</v>
      </c>
      <c r="BE199" s="244">
        <f>IF(N199="základní",J199,0)</f>
        <v>0</v>
      </c>
      <c r="BF199" s="244">
        <f>IF(N199="snížená",J199,0)</f>
        <v>0</v>
      </c>
      <c r="BG199" s="244">
        <f>IF(N199="zákl. přenesená",J199,0)</f>
        <v>0</v>
      </c>
      <c r="BH199" s="244">
        <f>IF(N199="sníž. přenesená",J199,0)</f>
        <v>0</v>
      </c>
      <c r="BI199" s="244">
        <f>IF(N199="nulová",J199,0)</f>
        <v>0</v>
      </c>
      <c r="BJ199" s="14" t="s">
        <v>81</v>
      </c>
      <c r="BK199" s="244">
        <f>ROUND(I199*H199,2)</f>
        <v>0</v>
      </c>
      <c r="BL199" s="14" t="s">
        <v>139</v>
      </c>
      <c r="BM199" s="243" t="s">
        <v>360</v>
      </c>
    </row>
    <row r="200" spans="1:65" s="2" customFormat="1" ht="21.75" customHeight="1">
      <c r="A200" s="35"/>
      <c r="B200" s="36"/>
      <c r="C200" s="232" t="s">
        <v>361</v>
      </c>
      <c r="D200" s="232" t="s">
        <v>134</v>
      </c>
      <c r="E200" s="233" t="s">
        <v>362</v>
      </c>
      <c r="F200" s="234" t="s">
        <v>363</v>
      </c>
      <c r="G200" s="235" t="s">
        <v>137</v>
      </c>
      <c r="H200" s="236">
        <v>0.873</v>
      </c>
      <c r="I200" s="237"/>
      <c r="J200" s="238">
        <f>ROUND(I200*H200,2)</f>
        <v>0</v>
      </c>
      <c r="K200" s="234" t="s">
        <v>138</v>
      </c>
      <c r="L200" s="41"/>
      <c r="M200" s="239" t="s">
        <v>1</v>
      </c>
      <c r="N200" s="240" t="s">
        <v>39</v>
      </c>
      <c r="O200" s="88"/>
      <c r="P200" s="241">
        <f>O200*H200</f>
        <v>0</v>
      </c>
      <c r="Q200" s="241">
        <v>0</v>
      </c>
      <c r="R200" s="241">
        <f>Q200*H200</f>
        <v>0</v>
      </c>
      <c r="S200" s="241">
        <v>2.2</v>
      </c>
      <c r="T200" s="242">
        <f>S200*H200</f>
        <v>1.9206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3" t="s">
        <v>139</v>
      </c>
      <c r="AT200" s="243" t="s">
        <v>134</v>
      </c>
      <c r="AU200" s="243" t="s">
        <v>83</v>
      </c>
      <c r="AY200" s="14" t="s">
        <v>132</v>
      </c>
      <c r="BE200" s="244">
        <f>IF(N200="základní",J200,0)</f>
        <v>0</v>
      </c>
      <c r="BF200" s="244">
        <f>IF(N200="snížená",J200,0)</f>
        <v>0</v>
      </c>
      <c r="BG200" s="244">
        <f>IF(N200="zákl. přenesená",J200,0)</f>
        <v>0</v>
      </c>
      <c r="BH200" s="244">
        <f>IF(N200="sníž. přenesená",J200,0)</f>
        <v>0</v>
      </c>
      <c r="BI200" s="244">
        <f>IF(N200="nulová",J200,0)</f>
        <v>0</v>
      </c>
      <c r="BJ200" s="14" t="s">
        <v>81</v>
      </c>
      <c r="BK200" s="244">
        <f>ROUND(I200*H200,2)</f>
        <v>0</v>
      </c>
      <c r="BL200" s="14" t="s">
        <v>139</v>
      </c>
      <c r="BM200" s="243" t="s">
        <v>364</v>
      </c>
    </row>
    <row r="201" spans="1:65" s="2" customFormat="1" ht="21.75" customHeight="1">
      <c r="A201" s="35"/>
      <c r="B201" s="36"/>
      <c r="C201" s="232" t="s">
        <v>365</v>
      </c>
      <c r="D201" s="232" t="s">
        <v>134</v>
      </c>
      <c r="E201" s="233" t="s">
        <v>366</v>
      </c>
      <c r="F201" s="234" t="s">
        <v>367</v>
      </c>
      <c r="G201" s="235" t="s">
        <v>137</v>
      </c>
      <c r="H201" s="236">
        <v>0.522</v>
      </c>
      <c r="I201" s="237"/>
      <c r="J201" s="238">
        <f>ROUND(I201*H201,2)</f>
        <v>0</v>
      </c>
      <c r="K201" s="234" t="s">
        <v>138</v>
      </c>
      <c r="L201" s="41"/>
      <c r="M201" s="239" t="s">
        <v>1</v>
      </c>
      <c r="N201" s="240" t="s">
        <v>39</v>
      </c>
      <c r="O201" s="88"/>
      <c r="P201" s="241">
        <f>O201*H201</f>
        <v>0</v>
      </c>
      <c r="Q201" s="241">
        <v>0</v>
      </c>
      <c r="R201" s="241">
        <f>Q201*H201</f>
        <v>0</v>
      </c>
      <c r="S201" s="241">
        <v>0.044</v>
      </c>
      <c r="T201" s="242">
        <f>S201*H201</f>
        <v>0.022968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3" t="s">
        <v>139</v>
      </c>
      <c r="AT201" s="243" t="s">
        <v>134</v>
      </c>
      <c r="AU201" s="243" t="s">
        <v>83</v>
      </c>
      <c r="AY201" s="14" t="s">
        <v>132</v>
      </c>
      <c r="BE201" s="244">
        <f>IF(N201="základní",J201,0)</f>
        <v>0</v>
      </c>
      <c r="BF201" s="244">
        <f>IF(N201="snížená",J201,0)</f>
        <v>0</v>
      </c>
      <c r="BG201" s="244">
        <f>IF(N201="zákl. přenesená",J201,0)</f>
        <v>0</v>
      </c>
      <c r="BH201" s="244">
        <f>IF(N201="sníž. přenesená",J201,0)</f>
        <v>0</v>
      </c>
      <c r="BI201" s="244">
        <f>IF(N201="nulová",J201,0)</f>
        <v>0</v>
      </c>
      <c r="BJ201" s="14" t="s">
        <v>81</v>
      </c>
      <c r="BK201" s="244">
        <f>ROUND(I201*H201,2)</f>
        <v>0</v>
      </c>
      <c r="BL201" s="14" t="s">
        <v>139</v>
      </c>
      <c r="BM201" s="243" t="s">
        <v>368</v>
      </c>
    </row>
    <row r="202" spans="1:65" s="2" customFormat="1" ht="21.75" customHeight="1">
      <c r="A202" s="35"/>
      <c r="B202" s="36"/>
      <c r="C202" s="232" t="s">
        <v>369</v>
      </c>
      <c r="D202" s="232" t="s">
        <v>134</v>
      </c>
      <c r="E202" s="233" t="s">
        <v>370</v>
      </c>
      <c r="F202" s="234" t="s">
        <v>371</v>
      </c>
      <c r="G202" s="235" t="s">
        <v>137</v>
      </c>
      <c r="H202" s="236">
        <v>0.873</v>
      </c>
      <c r="I202" s="237"/>
      <c r="J202" s="238">
        <f>ROUND(I202*H202,2)</f>
        <v>0</v>
      </c>
      <c r="K202" s="234" t="s">
        <v>138</v>
      </c>
      <c r="L202" s="41"/>
      <c r="M202" s="239" t="s">
        <v>1</v>
      </c>
      <c r="N202" s="240" t="s">
        <v>39</v>
      </c>
      <c r="O202" s="88"/>
      <c r="P202" s="241">
        <f>O202*H202</f>
        <v>0</v>
      </c>
      <c r="Q202" s="241">
        <v>0</v>
      </c>
      <c r="R202" s="241">
        <f>Q202*H202</f>
        <v>0</v>
      </c>
      <c r="S202" s="241">
        <v>0.029</v>
      </c>
      <c r="T202" s="242">
        <f>S202*H202</f>
        <v>0.025317000000000003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3" t="s">
        <v>139</v>
      </c>
      <c r="AT202" s="243" t="s">
        <v>134</v>
      </c>
      <c r="AU202" s="243" t="s">
        <v>83</v>
      </c>
      <c r="AY202" s="14" t="s">
        <v>132</v>
      </c>
      <c r="BE202" s="244">
        <f>IF(N202="základní",J202,0)</f>
        <v>0</v>
      </c>
      <c r="BF202" s="244">
        <f>IF(N202="snížená",J202,0)</f>
        <v>0</v>
      </c>
      <c r="BG202" s="244">
        <f>IF(N202="zákl. přenesená",J202,0)</f>
        <v>0</v>
      </c>
      <c r="BH202" s="244">
        <f>IF(N202="sníž. přenesená",J202,0)</f>
        <v>0</v>
      </c>
      <c r="BI202" s="244">
        <f>IF(N202="nulová",J202,0)</f>
        <v>0</v>
      </c>
      <c r="BJ202" s="14" t="s">
        <v>81</v>
      </c>
      <c r="BK202" s="244">
        <f>ROUND(I202*H202,2)</f>
        <v>0</v>
      </c>
      <c r="BL202" s="14" t="s">
        <v>139</v>
      </c>
      <c r="BM202" s="243" t="s">
        <v>372</v>
      </c>
    </row>
    <row r="203" spans="1:65" s="2" customFormat="1" ht="21.75" customHeight="1">
      <c r="A203" s="35"/>
      <c r="B203" s="36"/>
      <c r="C203" s="232" t="s">
        <v>373</v>
      </c>
      <c r="D203" s="232" t="s">
        <v>134</v>
      </c>
      <c r="E203" s="233" t="s">
        <v>374</v>
      </c>
      <c r="F203" s="234" t="s">
        <v>375</v>
      </c>
      <c r="G203" s="235" t="s">
        <v>251</v>
      </c>
      <c r="H203" s="236">
        <v>5.2</v>
      </c>
      <c r="I203" s="237"/>
      <c r="J203" s="238">
        <f>ROUND(I203*H203,2)</f>
        <v>0</v>
      </c>
      <c r="K203" s="234" t="s">
        <v>138</v>
      </c>
      <c r="L203" s="41"/>
      <c r="M203" s="239" t="s">
        <v>1</v>
      </c>
      <c r="N203" s="240" t="s">
        <v>39</v>
      </c>
      <c r="O203" s="88"/>
      <c r="P203" s="241">
        <f>O203*H203</f>
        <v>0</v>
      </c>
      <c r="Q203" s="241">
        <v>0</v>
      </c>
      <c r="R203" s="241">
        <f>Q203*H203</f>
        <v>0</v>
      </c>
      <c r="S203" s="241">
        <v>0.019</v>
      </c>
      <c r="T203" s="242">
        <f>S203*H203</f>
        <v>0.0988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3" t="s">
        <v>139</v>
      </c>
      <c r="AT203" s="243" t="s">
        <v>134</v>
      </c>
      <c r="AU203" s="243" t="s">
        <v>83</v>
      </c>
      <c r="AY203" s="14" t="s">
        <v>132</v>
      </c>
      <c r="BE203" s="244">
        <f>IF(N203="základní",J203,0)</f>
        <v>0</v>
      </c>
      <c r="BF203" s="244">
        <f>IF(N203="snížená",J203,0)</f>
        <v>0</v>
      </c>
      <c r="BG203" s="244">
        <f>IF(N203="zákl. přenesená",J203,0)</f>
        <v>0</v>
      </c>
      <c r="BH203" s="244">
        <f>IF(N203="sníž. přenesená",J203,0)</f>
        <v>0</v>
      </c>
      <c r="BI203" s="244">
        <f>IF(N203="nulová",J203,0)</f>
        <v>0</v>
      </c>
      <c r="BJ203" s="14" t="s">
        <v>81</v>
      </c>
      <c r="BK203" s="244">
        <f>ROUND(I203*H203,2)</f>
        <v>0</v>
      </c>
      <c r="BL203" s="14" t="s">
        <v>139</v>
      </c>
      <c r="BM203" s="243" t="s">
        <v>376</v>
      </c>
    </row>
    <row r="204" spans="1:65" s="2" customFormat="1" ht="21.75" customHeight="1">
      <c r="A204" s="35"/>
      <c r="B204" s="36"/>
      <c r="C204" s="232" t="s">
        <v>377</v>
      </c>
      <c r="D204" s="232" t="s">
        <v>134</v>
      </c>
      <c r="E204" s="233" t="s">
        <v>378</v>
      </c>
      <c r="F204" s="234" t="s">
        <v>379</v>
      </c>
      <c r="G204" s="235" t="s">
        <v>181</v>
      </c>
      <c r="H204" s="236">
        <v>19.831</v>
      </c>
      <c r="I204" s="237"/>
      <c r="J204" s="238">
        <f>ROUND(I204*H204,2)</f>
        <v>0</v>
      </c>
      <c r="K204" s="234" t="s">
        <v>138</v>
      </c>
      <c r="L204" s="41"/>
      <c r="M204" s="239" t="s">
        <v>1</v>
      </c>
      <c r="N204" s="240" t="s">
        <v>39</v>
      </c>
      <c r="O204" s="88"/>
      <c r="P204" s="241">
        <f>O204*H204</f>
        <v>0</v>
      </c>
      <c r="Q204" s="241">
        <v>0</v>
      </c>
      <c r="R204" s="241">
        <f>Q204*H204</f>
        <v>0</v>
      </c>
      <c r="S204" s="241">
        <v>0.046</v>
      </c>
      <c r="T204" s="242">
        <f>S204*H204</f>
        <v>0.912226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3" t="s">
        <v>139</v>
      </c>
      <c r="AT204" s="243" t="s">
        <v>134</v>
      </c>
      <c r="AU204" s="243" t="s">
        <v>83</v>
      </c>
      <c r="AY204" s="14" t="s">
        <v>132</v>
      </c>
      <c r="BE204" s="244">
        <f>IF(N204="základní",J204,0)</f>
        <v>0</v>
      </c>
      <c r="BF204" s="244">
        <f>IF(N204="snížená",J204,0)</f>
        <v>0</v>
      </c>
      <c r="BG204" s="244">
        <f>IF(N204="zákl. přenesená",J204,0)</f>
        <v>0</v>
      </c>
      <c r="BH204" s="244">
        <f>IF(N204="sníž. přenesená",J204,0)</f>
        <v>0</v>
      </c>
      <c r="BI204" s="244">
        <f>IF(N204="nulová",J204,0)</f>
        <v>0</v>
      </c>
      <c r="BJ204" s="14" t="s">
        <v>81</v>
      </c>
      <c r="BK204" s="244">
        <f>ROUND(I204*H204,2)</f>
        <v>0</v>
      </c>
      <c r="BL204" s="14" t="s">
        <v>139</v>
      </c>
      <c r="BM204" s="243" t="s">
        <v>380</v>
      </c>
    </row>
    <row r="205" spans="1:63" s="12" customFormat="1" ht="22.8" customHeight="1">
      <c r="A205" s="12"/>
      <c r="B205" s="216"/>
      <c r="C205" s="217"/>
      <c r="D205" s="218" t="s">
        <v>73</v>
      </c>
      <c r="E205" s="230" t="s">
        <v>381</v>
      </c>
      <c r="F205" s="230" t="s">
        <v>382</v>
      </c>
      <c r="G205" s="217"/>
      <c r="H205" s="217"/>
      <c r="I205" s="220"/>
      <c r="J205" s="231">
        <f>BK205</f>
        <v>0</v>
      </c>
      <c r="K205" s="217"/>
      <c r="L205" s="222"/>
      <c r="M205" s="223"/>
      <c r="N205" s="224"/>
      <c r="O205" s="224"/>
      <c r="P205" s="225">
        <f>SUM(P206:P210)</f>
        <v>0</v>
      </c>
      <c r="Q205" s="224"/>
      <c r="R205" s="225">
        <f>SUM(R206:R210)</f>
        <v>0</v>
      </c>
      <c r="S205" s="224"/>
      <c r="T205" s="226">
        <f>SUM(T206:T210)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27" t="s">
        <v>81</v>
      </c>
      <c r="AT205" s="228" t="s">
        <v>73</v>
      </c>
      <c r="AU205" s="228" t="s">
        <v>81</v>
      </c>
      <c r="AY205" s="227" t="s">
        <v>132</v>
      </c>
      <c r="BK205" s="229">
        <f>SUM(BK206:BK210)</f>
        <v>0</v>
      </c>
    </row>
    <row r="206" spans="1:65" s="2" customFormat="1" ht="21.75" customHeight="1">
      <c r="A206" s="35"/>
      <c r="B206" s="36"/>
      <c r="C206" s="232" t="s">
        <v>383</v>
      </c>
      <c r="D206" s="232" t="s">
        <v>134</v>
      </c>
      <c r="E206" s="233" t="s">
        <v>384</v>
      </c>
      <c r="F206" s="234" t="s">
        <v>385</v>
      </c>
      <c r="G206" s="235" t="s">
        <v>171</v>
      </c>
      <c r="H206" s="236">
        <v>36.026</v>
      </c>
      <c r="I206" s="237"/>
      <c r="J206" s="238">
        <f>ROUND(I206*H206,2)</f>
        <v>0</v>
      </c>
      <c r="K206" s="234" t="s">
        <v>319</v>
      </c>
      <c r="L206" s="41"/>
      <c r="M206" s="239" t="s">
        <v>1</v>
      </c>
      <c r="N206" s="240" t="s">
        <v>39</v>
      </c>
      <c r="O206" s="88"/>
      <c r="P206" s="241">
        <f>O206*H206</f>
        <v>0</v>
      </c>
      <c r="Q206" s="241">
        <v>0</v>
      </c>
      <c r="R206" s="241">
        <f>Q206*H206</f>
        <v>0</v>
      </c>
      <c r="S206" s="241">
        <v>0</v>
      </c>
      <c r="T206" s="242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3" t="s">
        <v>139</v>
      </c>
      <c r="AT206" s="243" t="s">
        <v>134</v>
      </c>
      <c r="AU206" s="243" t="s">
        <v>83</v>
      </c>
      <c r="AY206" s="14" t="s">
        <v>132</v>
      </c>
      <c r="BE206" s="244">
        <f>IF(N206="základní",J206,0)</f>
        <v>0</v>
      </c>
      <c r="BF206" s="244">
        <f>IF(N206="snížená",J206,0)</f>
        <v>0</v>
      </c>
      <c r="BG206" s="244">
        <f>IF(N206="zákl. přenesená",J206,0)</f>
        <v>0</v>
      </c>
      <c r="BH206" s="244">
        <f>IF(N206="sníž. přenesená",J206,0)</f>
        <v>0</v>
      </c>
      <c r="BI206" s="244">
        <f>IF(N206="nulová",J206,0)</f>
        <v>0</v>
      </c>
      <c r="BJ206" s="14" t="s">
        <v>81</v>
      </c>
      <c r="BK206" s="244">
        <f>ROUND(I206*H206,2)</f>
        <v>0</v>
      </c>
      <c r="BL206" s="14" t="s">
        <v>139</v>
      </c>
      <c r="BM206" s="243" t="s">
        <v>386</v>
      </c>
    </row>
    <row r="207" spans="1:65" s="2" customFormat="1" ht="21.75" customHeight="1">
      <c r="A207" s="35"/>
      <c r="B207" s="36"/>
      <c r="C207" s="232" t="s">
        <v>387</v>
      </c>
      <c r="D207" s="232" t="s">
        <v>134</v>
      </c>
      <c r="E207" s="233" t="s">
        <v>388</v>
      </c>
      <c r="F207" s="234" t="s">
        <v>389</v>
      </c>
      <c r="G207" s="235" t="s">
        <v>171</v>
      </c>
      <c r="H207" s="236">
        <v>180.13</v>
      </c>
      <c r="I207" s="237"/>
      <c r="J207" s="238">
        <f>ROUND(I207*H207,2)</f>
        <v>0</v>
      </c>
      <c r="K207" s="234" t="s">
        <v>319</v>
      </c>
      <c r="L207" s="41"/>
      <c r="M207" s="239" t="s">
        <v>1</v>
      </c>
      <c r="N207" s="240" t="s">
        <v>39</v>
      </c>
      <c r="O207" s="88"/>
      <c r="P207" s="241">
        <f>O207*H207</f>
        <v>0</v>
      </c>
      <c r="Q207" s="241">
        <v>0</v>
      </c>
      <c r="R207" s="241">
        <f>Q207*H207</f>
        <v>0</v>
      </c>
      <c r="S207" s="241">
        <v>0</v>
      </c>
      <c r="T207" s="24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3" t="s">
        <v>139</v>
      </c>
      <c r="AT207" s="243" t="s">
        <v>134</v>
      </c>
      <c r="AU207" s="243" t="s">
        <v>83</v>
      </c>
      <c r="AY207" s="14" t="s">
        <v>132</v>
      </c>
      <c r="BE207" s="244">
        <f>IF(N207="základní",J207,0)</f>
        <v>0</v>
      </c>
      <c r="BF207" s="244">
        <f>IF(N207="snížená",J207,0)</f>
        <v>0</v>
      </c>
      <c r="BG207" s="244">
        <f>IF(N207="zákl. přenesená",J207,0)</f>
        <v>0</v>
      </c>
      <c r="BH207" s="244">
        <f>IF(N207="sníž. přenesená",J207,0)</f>
        <v>0</v>
      </c>
      <c r="BI207" s="244">
        <f>IF(N207="nulová",J207,0)</f>
        <v>0</v>
      </c>
      <c r="BJ207" s="14" t="s">
        <v>81</v>
      </c>
      <c r="BK207" s="244">
        <f>ROUND(I207*H207,2)</f>
        <v>0</v>
      </c>
      <c r="BL207" s="14" t="s">
        <v>139</v>
      </c>
      <c r="BM207" s="243" t="s">
        <v>390</v>
      </c>
    </row>
    <row r="208" spans="1:65" s="2" customFormat="1" ht="21.75" customHeight="1">
      <c r="A208" s="35"/>
      <c r="B208" s="36"/>
      <c r="C208" s="232" t="s">
        <v>391</v>
      </c>
      <c r="D208" s="232" t="s">
        <v>134</v>
      </c>
      <c r="E208" s="233" t="s">
        <v>392</v>
      </c>
      <c r="F208" s="234" t="s">
        <v>393</v>
      </c>
      <c r="G208" s="235" t="s">
        <v>171</v>
      </c>
      <c r="H208" s="236">
        <v>36.026</v>
      </c>
      <c r="I208" s="237"/>
      <c r="J208" s="238">
        <f>ROUND(I208*H208,2)</f>
        <v>0</v>
      </c>
      <c r="K208" s="234" t="s">
        <v>319</v>
      </c>
      <c r="L208" s="41"/>
      <c r="M208" s="239" t="s">
        <v>1</v>
      </c>
      <c r="N208" s="240" t="s">
        <v>39</v>
      </c>
      <c r="O208" s="88"/>
      <c r="P208" s="241">
        <f>O208*H208</f>
        <v>0</v>
      </c>
      <c r="Q208" s="241">
        <v>0</v>
      </c>
      <c r="R208" s="241">
        <f>Q208*H208</f>
        <v>0</v>
      </c>
      <c r="S208" s="241">
        <v>0</v>
      </c>
      <c r="T208" s="242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3" t="s">
        <v>139</v>
      </c>
      <c r="AT208" s="243" t="s">
        <v>134</v>
      </c>
      <c r="AU208" s="243" t="s">
        <v>83</v>
      </c>
      <c r="AY208" s="14" t="s">
        <v>132</v>
      </c>
      <c r="BE208" s="244">
        <f>IF(N208="základní",J208,0)</f>
        <v>0</v>
      </c>
      <c r="BF208" s="244">
        <f>IF(N208="snížená",J208,0)</f>
        <v>0</v>
      </c>
      <c r="BG208" s="244">
        <f>IF(N208="zákl. přenesená",J208,0)</f>
        <v>0</v>
      </c>
      <c r="BH208" s="244">
        <f>IF(N208="sníž. přenesená",J208,0)</f>
        <v>0</v>
      </c>
      <c r="BI208" s="244">
        <f>IF(N208="nulová",J208,0)</f>
        <v>0</v>
      </c>
      <c r="BJ208" s="14" t="s">
        <v>81</v>
      </c>
      <c r="BK208" s="244">
        <f>ROUND(I208*H208,2)</f>
        <v>0</v>
      </c>
      <c r="BL208" s="14" t="s">
        <v>139</v>
      </c>
      <c r="BM208" s="243" t="s">
        <v>394</v>
      </c>
    </row>
    <row r="209" spans="1:65" s="2" customFormat="1" ht="21.75" customHeight="1">
      <c r="A209" s="35"/>
      <c r="B209" s="36"/>
      <c r="C209" s="232" t="s">
        <v>395</v>
      </c>
      <c r="D209" s="232" t="s">
        <v>134</v>
      </c>
      <c r="E209" s="233" t="s">
        <v>396</v>
      </c>
      <c r="F209" s="234" t="s">
        <v>397</v>
      </c>
      <c r="G209" s="235" t="s">
        <v>171</v>
      </c>
      <c r="H209" s="236">
        <v>720.52</v>
      </c>
      <c r="I209" s="237"/>
      <c r="J209" s="238">
        <f>ROUND(I209*H209,2)</f>
        <v>0</v>
      </c>
      <c r="K209" s="234" t="s">
        <v>319</v>
      </c>
      <c r="L209" s="41"/>
      <c r="M209" s="239" t="s">
        <v>1</v>
      </c>
      <c r="N209" s="240" t="s">
        <v>39</v>
      </c>
      <c r="O209" s="88"/>
      <c r="P209" s="241">
        <f>O209*H209</f>
        <v>0</v>
      </c>
      <c r="Q209" s="241">
        <v>0</v>
      </c>
      <c r="R209" s="241">
        <f>Q209*H209</f>
        <v>0</v>
      </c>
      <c r="S209" s="241">
        <v>0</v>
      </c>
      <c r="T209" s="242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3" t="s">
        <v>139</v>
      </c>
      <c r="AT209" s="243" t="s">
        <v>134</v>
      </c>
      <c r="AU209" s="243" t="s">
        <v>83</v>
      </c>
      <c r="AY209" s="14" t="s">
        <v>132</v>
      </c>
      <c r="BE209" s="244">
        <f>IF(N209="základní",J209,0)</f>
        <v>0</v>
      </c>
      <c r="BF209" s="244">
        <f>IF(N209="snížená",J209,0)</f>
        <v>0</v>
      </c>
      <c r="BG209" s="244">
        <f>IF(N209="zákl. přenesená",J209,0)</f>
        <v>0</v>
      </c>
      <c r="BH209" s="244">
        <f>IF(N209="sníž. přenesená",J209,0)</f>
        <v>0</v>
      </c>
      <c r="BI209" s="244">
        <f>IF(N209="nulová",J209,0)</f>
        <v>0</v>
      </c>
      <c r="BJ209" s="14" t="s">
        <v>81</v>
      </c>
      <c r="BK209" s="244">
        <f>ROUND(I209*H209,2)</f>
        <v>0</v>
      </c>
      <c r="BL209" s="14" t="s">
        <v>139</v>
      </c>
      <c r="BM209" s="243" t="s">
        <v>398</v>
      </c>
    </row>
    <row r="210" spans="1:65" s="2" customFormat="1" ht="21.75" customHeight="1">
      <c r="A210" s="35"/>
      <c r="B210" s="36"/>
      <c r="C210" s="232" t="s">
        <v>399</v>
      </c>
      <c r="D210" s="232" t="s">
        <v>134</v>
      </c>
      <c r="E210" s="233" t="s">
        <v>400</v>
      </c>
      <c r="F210" s="234" t="s">
        <v>401</v>
      </c>
      <c r="G210" s="235" t="s">
        <v>171</v>
      </c>
      <c r="H210" s="236">
        <v>36.026</v>
      </c>
      <c r="I210" s="237"/>
      <c r="J210" s="238">
        <f>ROUND(I210*H210,2)</f>
        <v>0</v>
      </c>
      <c r="K210" s="234" t="s">
        <v>319</v>
      </c>
      <c r="L210" s="41"/>
      <c r="M210" s="239" t="s">
        <v>1</v>
      </c>
      <c r="N210" s="240" t="s">
        <v>39</v>
      </c>
      <c r="O210" s="88"/>
      <c r="P210" s="241">
        <f>O210*H210</f>
        <v>0</v>
      </c>
      <c r="Q210" s="241">
        <v>0</v>
      </c>
      <c r="R210" s="241">
        <f>Q210*H210</f>
        <v>0</v>
      </c>
      <c r="S210" s="241">
        <v>0</v>
      </c>
      <c r="T210" s="242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3" t="s">
        <v>139</v>
      </c>
      <c r="AT210" s="243" t="s">
        <v>134</v>
      </c>
      <c r="AU210" s="243" t="s">
        <v>83</v>
      </c>
      <c r="AY210" s="14" t="s">
        <v>132</v>
      </c>
      <c r="BE210" s="244">
        <f>IF(N210="základní",J210,0)</f>
        <v>0</v>
      </c>
      <c r="BF210" s="244">
        <f>IF(N210="snížená",J210,0)</f>
        <v>0</v>
      </c>
      <c r="BG210" s="244">
        <f>IF(N210="zákl. přenesená",J210,0)</f>
        <v>0</v>
      </c>
      <c r="BH210" s="244">
        <f>IF(N210="sníž. přenesená",J210,0)</f>
        <v>0</v>
      </c>
      <c r="BI210" s="244">
        <f>IF(N210="nulová",J210,0)</f>
        <v>0</v>
      </c>
      <c r="BJ210" s="14" t="s">
        <v>81</v>
      </c>
      <c r="BK210" s="244">
        <f>ROUND(I210*H210,2)</f>
        <v>0</v>
      </c>
      <c r="BL210" s="14" t="s">
        <v>139</v>
      </c>
      <c r="BM210" s="243" t="s">
        <v>402</v>
      </c>
    </row>
    <row r="211" spans="1:63" s="12" customFormat="1" ht="22.8" customHeight="1">
      <c r="A211" s="12"/>
      <c r="B211" s="216"/>
      <c r="C211" s="217"/>
      <c r="D211" s="218" t="s">
        <v>73</v>
      </c>
      <c r="E211" s="230" t="s">
        <v>403</v>
      </c>
      <c r="F211" s="230" t="s">
        <v>404</v>
      </c>
      <c r="G211" s="217"/>
      <c r="H211" s="217"/>
      <c r="I211" s="220"/>
      <c r="J211" s="231">
        <f>BK211</f>
        <v>0</v>
      </c>
      <c r="K211" s="217"/>
      <c r="L211" s="222"/>
      <c r="M211" s="223"/>
      <c r="N211" s="224"/>
      <c r="O211" s="224"/>
      <c r="P211" s="225">
        <f>P212</f>
        <v>0</v>
      </c>
      <c r="Q211" s="224"/>
      <c r="R211" s="225">
        <f>R212</f>
        <v>0</v>
      </c>
      <c r="S211" s="224"/>
      <c r="T211" s="226">
        <f>T212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27" t="s">
        <v>81</v>
      </c>
      <c r="AT211" s="228" t="s">
        <v>73</v>
      </c>
      <c r="AU211" s="228" t="s">
        <v>81</v>
      </c>
      <c r="AY211" s="227" t="s">
        <v>132</v>
      </c>
      <c r="BK211" s="229">
        <f>BK212</f>
        <v>0</v>
      </c>
    </row>
    <row r="212" spans="1:65" s="2" customFormat="1" ht="16.5" customHeight="1">
      <c r="A212" s="35"/>
      <c r="B212" s="36"/>
      <c r="C212" s="232" t="s">
        <v>405</v>
      </c>
      <c r="D212" s="232" t="s">
        <v>134</v>
      </c>
      <c r="E212" s="233" t="s">
        <v>406</v>
      </c>
      <c r="F212" s="234" t="s">
        <v>407</v>
      </c>
      <c r="G212" s="235" t="s">
        <v>171</v>
      </c>
      <c r="H212" s="236">
        <v>35.964</v>
      </c>
      <c r="I212" s="237"/>
      <c r="J212" s="238">
        <f>ROUND(I212*H212,2)</f>
        <v>0</v>
      </c>
      <c r="K212" s="234" t="s">
        <v>293</v>
      </c>
      <c r="L212" s="41"/>
      <c r="M212" s="239" t="s">
        <v>1</v>
      </c>
      <c r="N212" s="240" t="s">
        <v>39</v>
      </c>
      <c r="O212" s="88"/>
      <c r="P212" s="241">
        <f>O212*H212</f>
        <v>0</v>
      </c>
      <c r="Q212" s="241">
        <v>0</v>
      </c>
      <c r="R212" s="241">
        <f>Q212*H212</f>
        <v>0</v>
      </c>
      <c r="S212" s="241">
        <v>0</v>
      </c>
      <c r="T212" s="24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3" t="s">
        <v>139</v>
      </c>
      <c r="AT212" s="243" t="s">
        <v>134</v>
      </c>
      <c r="AU212" s="243" t="s">
        <v>83</v>
      </c>
      <c r="AY212" s="14" t="s">
        <v>132</v>
      </c>
      <c r="BE212" s="244">
        <f>IF(N212="základní",J212,0)</f>
        <v>0</v>
      </c>
      <c r="BF212" s="244">
        <f>IF(N212="snížená",J212,0)</f>
        <v>0</v>
      </c>
      <c r="BG212" s="244">
        <f>IF(N212="zákl. přenesená",J212,0)</f>
        <v>0</v>
      </c>
      <c r="BH212" s="244">
        <f>IF(N212="sníž. přenesená",J212,0)</f>
        <v>0</v>
      </c>
      <c r="BI212" s="244">
        <f>IF(N212="nulová",J212,0)</f>
        <v>0</v>
      </c>
      <c r="BJ212" s="14" t="s">
        <v>81</v>
      </c>
      <c r="BK212" s="244">
        <f>ROUND(I212*H212,2)</f>
        <v>0</v>
      </c>
      <c r="BL212" s="14" t="s">
        <v>139</v>
      </c>
      <c r="BM212" s="243" t="s">
        <v>408</v>
      </c>
    </row>
    <row r="213" spans="1:63" s="12" customFormat="1" ht="25.9" customHeight="1">
      <c r="A213" s="12"/>
      <c r="B213" s="216"/>
      <c r="C213" s="217"/>
      <c r="D213" s="218" t="s">
        <v>73</v>
      </c>
      <c r="E213" s="219" t="s">
        <v>409</v>
      </c>
      <c r="F213" s="219" t="s">
        <v>410</v>
      </c>
      <c r="G213" s="217"/>
      <c r="H213" s="217"/>
      <c r="I213" s="220"/>
      <c r="J213" s="221">
        <f>BK213</f>
        <v>0</v>
      </c>
      <c r="K213" s="217"/>
      <c r="L213" s="222"/>
      <c r="M213" s="223"/>
      <c r="N213" s="224"/>
      <c r="O213" s="224"/>
      <c r="P213" s="225">
        <f>P214+P216+P226+P240+P246</f>
        <v>0</v>
      </c>
      <c r="Q213" s="224"/>
      <c r="R213" s="225">
        <f>R214+R216+R226+R240+R246</f>
        <v>11.12979278</v>
      </c>
      <c r="S213" s="224"/>
      <c r="T213" s="226">
        <f>T214+T216+T226+T240+T246</f>
        <v>5.459586000000001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27" t="s">
        <v>83</v>
      </c>
      <c r="AT213" s="228" t="s">
        <v>73</v>
      </c>
      <c r="AU213" s="228" t="s">
        <v>74</v>
      </c>
      <c r="AY213" s="227" t="s">
        <v>132</v>
      </c>
      <c r="BK213" s="229">
        <f>BK214+BK216+BK226+BK240+BK246</f>
        <v>0</v>
      </c>
    </row>
    <row r="214" spans="1:63" s="12" customFormat="1" ht="22.8" customHeight="1">
      <c r="A214" s="12"/>
      <c r="B214" s="216"/>
      <c r="C214" s="217"/>
      <c r="D214" s="218" t="s">
        <v>73</v>
      </c>
      <c r="E214" s="230" t="s">
        <v>411</v>
      </c>
      <c r="F214" s="230" t="s">
        <v>412</v>
      </c>
      <c r="G214" s="217"/>
      <c r="H214" s="217"/>
      <c r="I214" s="220"/>
      <c r="J214" s="231">
        <f>BK214</f>
        <v>0</v>
      </c>
      <c r="K214" s="217"/>
      <c r="L214" s="222"/>
      <c r="M214" s="223"/>
      <c r="N214" s="224"/>
      <c r="O214" s="224"/>
      <c r="P214" s="225">
        <f>P215</f>
        <v>0</v>
      </c>
      <c r="Q214" s="224"/>
      <c r="R214" s="225">
        <f>R215</f>
        <v>0</v>
      </c>
      <c r="S214" s="224"/>
      <c r="T214" s="226">
        <f>T215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27" t="s">
        <v>83</v>
      </c>
      <c r="AT214" s="228" t="s">
        <v>73</v>
      </c>
      <c r="AU214" s="228" t="s">
        <v>81</v>
      </c>
      <c r="AY214" s="227" t="s">
        <v>132</v>
      </c>
      <c r="BK214" s="229">
        <f>BK215</f>
        <v>0</v>
      </c>
    </row>
    <row r="215" spans="1:65" s="2" customFormat="1" ht="16.5" customHeight="1">
      <c r="A215" s="35"/>
      <c r="B215" s="36"/>
      <c r="C215" s="232" t="s">
        <v>413</v>
      </c>
      <c r="D215" s="232" t="s">
        <v>134</v>
      </c>
      <c r="E215" s="233" t="s">
        <v>414</v>
      </c>
      <c r="F215" s="234" t="s">
        <v>415</v>
      </c>
      <c r="G215" s="235" t="s">
        <v>200</v>
      </c>
      <c r="H215" s="236">
        <v>1</v>
      </c>
      <c r="I215" s="237"/>
      <c r="J215" s="238">
        <f>ROUND(I215*H215,2)</f>
        <v>0</v>
      </c>
      <c r="K215" s="234" t="s">
        <v>1</v>
      </c>
      <c r="L215" s="41"/>
      <c r="M215" s="239" t="s">
        <v>1</v>
      </c>
      <c r="N215" s="240" t="s">
        <v>39</v>
      </c>
      <c r="O215" s="88"/>
      <c r="P215" s="241">
        <f>O215*H215</f>
        <v>0</v>
      </c>
      <c r="Q215" s="241">
        <v>0</v>
      </c>
      <c r="R215" s="241">
        <f>Q215*H215</f>
        <v>0</v>
      </c>
      <c r="S215" s="241">
        <v>0</v>
      </c>
      <c r="T215" s="242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3" t="s">
        <v>197</v>
      </c>
      <c r="AT215" s="243" t="s">
        <v>134</v>
      </c>
      <c r="AU215" s="243" t="s">
        <v>83</v>
      </c>
      <c r="AY215" s="14" t="s">
        <v>132</v>
      </c>
      <c r="BE215" s="244">
        <f>IF(N215="základní",J215,0)</f>
        <v>0</v>
      </c>
      <c r="BF215" s="244">
        <f>IF(N215="snížená",J215,0)</f>
        <v>0</v>
      </c>
      <c r="BG215" s="244">
        <f>IF(N215="zákl. přenesená",J215,0)</f>
        <v>0</v>
      </c>
      <c r="BH215" s="244">
        <f>IF(N215="sníž. přenesená",J215,0)</f>
        <v>0</v>
      </c>
      <c r="BI215" s="244">
        <f>IF(N215="nulová",J215,0)</f>
        <v>0</v>
      </c>
      <c r="BJ215" s="14" t="s">
        <v>81</v>
      </c>
      <c r="BK215" s="244">
        <f>ROUND(I215*H215,2)</f>
        <v>0</v>
      </c>
      <c r="BL215" s="14" t="s">
        <v>197</v>
      </c>
      <c r="BM215" s="243" t="s">
        <v>416</v>
      </c>
    </row>
    <row r="216" spans="1:63" s="12" customFormat="1" ht="22.8" customHeight="1">
      <c r="A216" s="12"/>
      <c r="B216" s="216"/>
      <c r="C216" s="217"/>
      <c r="D216" s="218" t="s">
        <v>73</v>
      </c>
      <c r="E216" s="230" t="s">
        <v>417</v>
      </c>
      <c r="F216" s="230" t="s">
        <v>418</v>
      </c>
      <c r="G216" s="217"/>
      <c r="H216" s="217"/>
      <c r="I216" s="220"/>
      <c r="J216" s="231">
        <f>BK216</f>
        <v>0</v>
      </c>
      <c r="K216" s="217"/>
      <c r="L216" s="222"/>
      <c r="M216" s="223"/>
      <c r="N216" s="224"/>
      <c r="O216" s="224"/>
      <c r="P216" s="225">
        <f>SUM(P217:P225)</f>
        <v>0</v>
      </c>
      <c r="Q216" s="224"/>
      <c r="R216" s="225">
        <f>SUM(R217:R225)</f>
        <v>9.05432208</v>
      </c>
      <c r="S216" s="224"/>
      <c r="T216" s="226">
        <f>SUM(T217:T225)</f>
        <v>0.47600000000000003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27" t="s">
        <v>83</v>
      </c>
      <c r="AT216" s="228" t="s">
        <v>73</v>
      </c>
      <c r="AU216" s="228" t="s">
        <v>81</v>
      </c>
      <c r="AY216" s="227" t="s">
        <v>132</v>
      </c>
      <c r="BK216" s="229">
        <f>SUM(BK217:BK225)</f>
        <v>0</v>
      </c>
    </row>
    <row r="217" spans="1:65" s="2" customFormat="1" ht="21.75" customHeight="1">
      <c r="A217" s="35"/>
      <c r="B217" s="36"/>
      <c r="C217" s="232" t="s">
        <v>419</v>
      </c>
      <c r="D217" s="232" t="s">
        <v>134</v>
      </c>
      <c r="E217" s="233" t="s">
        <v>420</v>
      </c>
      <c r="F217" s="234" t="s">
        <v>421</v>
      </c>
      <c r="G217" s="235" t="s">
        <v>251</v>
      </c>
      <c r="H217" s="236">
        <v>8</v>
      </c>
      <c r="I217" s="237"/>
      <c r="J217" s="238">
        <f>ROUND(I217*H217,2)</f>
        <v>0</v>
      </c>
      <c r="K217" s="234" t="s">
        <v>138</v>
      </c>
      <c r="L217" s="41"/>
      <c r="M217" s="239" t="s">
        <v>1</v>
      </c>
      <c r="N217" s="240" t="s">
        <v>39</v>
      </c>
      <c r="O217" s="88"/>
      <c r="P217" s="241">
        <f>O217*H217</f>
        <v>0</v>
      </c>
      <c r="Q217" s="241">
        <v>0</v>
      </c>
      <c r="R217" s="241">
        <f>Q217*H217</f>
        <v>0</v>
      </c>
      <c r="S217" s="241">
        <v>0.016</v>
      </c>
      <c r="T217" s="242">
        <f>S217*H217</f>
        <v>0.128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3" t="s">
        <v>197</v>
      </c>
      <c r="AT217" s="243" t="s">
        <v>134</v>
      </c>
      <c r="AU217" s="243" t="s">
        <v>83</v>
      </c>
      <c r="AY217" s="14" t="s">
        <v>132</v>
      </c>
      <c r="BE217" s="244">
        <f>IF(N217="základní",J217,0)</f>
        <v>0</v>
      </c>
      <c r="BF217" s="244">
        <f>IF(N217="snížená",J217,0)</f>
        <v>0</v>
      </c>
      <c r="BG217" s="244">
        <f>IF(N217="zákl. přenesená",J217,0)</f>
        <v>0</v>
      </c>
      <c r="BH217" s="244">
        <f>IF(N217="sníž. přenesená",J217,0)</f>
        <v>0</v>
      </c>
      <c r="BI217" s="244">
        <f>IF(N217="nulová",J217,0)</f>
        <v>0</v>
      </c>
      <c r="BJ217" s="14" t="s">
        <v>81</v>
      </c>
      <c r="BK217" s="244">
        <f>ROUND(I217*H217,2)</f>
        <v>0</v>
      </c>
      <c r="BL217" s="14" t="s">
        <v>197</v>
      </c>
      <c r="BM217" s="243" t="s">
        <v>422</v>
      </c>
    </row>
    <row r="218" spans="1:65" s="2" customFormat="1" ht="21.75" customHeight="1">
      <c r="A218" s="35"/>
      <c r="B218" s="36"/>
      <c r="C218" s="232" t="s">
        <v>423</v>
      </c>
      <c r="D218" s="232" t="s">
        <v>134</v>
      </c>
      <c r="E218" s="233" t="s">
        <v>424</v>
      </c>
      <c r="F218" s="234" t="s">
        <v>425</v>
      </c>
      <c r="G218" s="235" t="s">
        <v>251</v>
      </c>
      <c r="H218" s="236">
        <v>10</v>
      </c>
      <c r="I218" s="237"/>
      <c r="J218" s="238">
        <f>ROUND(I218*H218,2)</f>
        <v>0</v>
      </c>
      <c r="K218" s="234" t="s">
        <v>138</v>
      </c>
      <c r="L218" s="41"/>
      <c r="M218" s="239" t="s">
        <v>1</v>
      </c>
      <c r="N218" s="240" t="s">
        <v>39</v>
      </c>
      <c r="O218" s="88"/>
      <c r="P218" s="241">
        <f>O218*H218</f>
        <v>0</v>
      </c>
      <c r="Q218" s="241">
        <v>0</v>
      </c>
      <c r="R218" s="241">
        <f>Q218*H218</f>
        <v>0</v>
      </c>
      <c r="S218" s="241">
        <v>0.016</v>
      </c>
      <c r="T218" s="242">
        <f>S218*H218</f>
        <v>0.16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3" t="s">
        <v>197</v>
      </c>
      <c r="AT218" s="243" t="s">
        <v>134</v>
      </c>
      <c r="AU218" s="243" t="s">
        <v>83</v>
      </c>
      <c r="AY218" s="14" t="s">
        <v>132</v>
      </c>
      <c r="BE218" s="244">
        <f>IF(N218="základní",J218,0)</f>
        <v>0</v>
      </c>
      <c r="BF218" s="244">
        <f>IF(N218="snížená",J218,0)</f>
        <v>0</v>
      </c>
      <c r="BG218" s="244">
        <f>IF(N218="zákl. přenesená",J218,0)</f>
        <v>0</v>
      </c>
      <c r="BH218" s="244">
        <f>IF(N218="sníž. přenesená",J218,0)</f>
        <v>0</v>
      </c>
      <c r="BI218" s="244">
        <f>IF(N218="nulová",J218,0)</f>
        <v>0</v>
      </c>
      <c r="BJ218" s="14" t="s">
        <v>81</v>
      </c>
      <c r="BK218" s="244">
        <f>ROUND(I218*H218,2)</f>
        <v>0</v>
      </c>
      <c r="BL218" s="14" t="s">
        <v>197</v>
      </c>
      <c r="BM218" s="243" t="s">
        <v>426</v>
      </c>
    </row>
    <row r="219" spans="1:65" s="2" customFormat="1" ht="16.5" customHeight="1">
      <c r="A219" s="35"/>
      <c r="B219" s="36"/>
      <c r="C219" s="232" t="s">
        <v>427</v>
      </c>
      <c r="D219" s="232" t="s">
        <v>134</v>
      </c>
      <c r="E219" s="233" t="s">
        <v>428</v>
      </c>
      <c r="F219" s="234" t="s">
        <v>429</v>
      </c>
      <c r="G219" s="235" t="s">
        <v>251</v>
      </c>
      <c r="H219" s="236">
        <v>8</v>
      </c>
      <c r="I219" s="237"/>
      <c r="J219" s="238">
        <f>ROUND(I219*H219,2)</f>
        <v>0</v>
      </c>
      <c r="K219" s="234" t="s">
        <v>138</v>
      </c>
      <c r="L219" s="41"/>
      <c r="M219" s="239" t="s">
        <v>1</v>
      </c>
      <c r="N219" s="240" t="s">
        <v>39</v>
      </c>
      <c r="O219" s="88"/>
      <c r="P219" s="241">
        <f>O219*H219</f>
        <v>0</v>
      </c>
      <c r="Q219" s="241">
        <v>0</v>
      </c>
      <c r="R219" s="241">
        <f>Q219*H219</f>
        <v>0</v>
      </c>
      <c r="S219" s="241">
        <v>0.016</v>
      </c>
      <c r="T219" s="242">
        <f>S219*H219</f>
        <v>0.128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3" t="s">
        <v>197</v>
      </c>
      <c r="AT219" s="243" t="s">
        <v>134</v>
      </c>
      <c r="AU219" s="243" t="s">
        <v>83</v>
      </c>
      <c r="AY219" s="14" t="s">
        <v>132</v>
      </c>
      <c r="BE219" s="244">
        <f>IF(N219="základní",J219,0)</f>
        <v>0</v>
      </c>
      <c r="BF219" s="244">
        <f>IF(N219="snížená",J219,0)</f>
        <v>0</v>
      </c>
      <c r="BG219" s="244">
        <f>IF(N219="zákl. přenesená",J219,0)</f>
        <v>0</v>
      </c>
      <c r="BH219" s="244">
        <f>IF(N219="sníž. přenesená",J219,0)</f>
        <v>0</v>
      </c>
      <c r="BI219" s="244">
        <f>IF(N219="nulová",J219,0)</f>
        <v>0</v>
      </c>
      <c r="BJ219" s="14" t="s">
        <v>81</v>
      </c>
      <c r="BK219" s="244">
        <f>ROUND(I219*H219,2)</f>
        <v>0</v>
      </c>
      <c r="BL219" s="14" t="s">
        <v>197</v>
      </c>
      <c r="BM219" s="243" t="s">
        <v>430</v>
      </c>
    </row>
    <row r="220" spans="1:65" s="2" customFormat="1" ht="16.5" customHeight="1">
      <c r="A220" s="35"/>
      <c r="B220" s="36"/>
      <c r="C220" s="232" t="s">
        <v>431</v>
      </c>
      <c r="D220" s="232" t="s">
        <v>134</v>
      </c>
      <c r="E220" s="233" t="s">
        <v>432</v>
      </c>
      <c r="F220" s="234" t="s">
        <v>433</v>
      </c>
      <c r="G220" s="235" t="s">
        <v>251</v>
      </c>
      <c r="H220" s="236">
        <v>20</v>
      </c>
      <c r="I220" s="237"/>
      <c r="J220" s="238">
        <f>ROUND(I220*H220,2)</f>
        <v>0</v>
      </c>
      <c r="K220" s="234" t="s">
        <v>138</v>
      </c>
      <c r="L220" s="41"/>
      <c r="M220" s="239" t="s">
        <v>1</v>
      </c>
      <c r="N220" s="240" t="s">
        <v>39</v>
      </c>
      <c r="O220" s="88"/>
      <c r="P220" s="241">
        <f>O220*H220</f>
        <v>0</v>
      </c>
      <c r="Q220" s="241">
        <v>0</v>
      </c>
      <c r="R220" s="241">
        <f>Q220*H220</f>
        <v>0</v>
      </c>
      <c r="S220" s="241">
        <v>0.003</v>
      </c>
      <c r="T220" s="242">
        <f>S220*H220</f>
        <v>0.06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3" t="s">
        <v>197</v>
      </c>
      <c r="AT220" s="243" t="s">
        <v>134</v>
      </c>
      <c r="AU220" s="243" t="s">
        <v>83</v>
      </c>
      <c r="AY220" s="14" t="s">
        <v>132</v>
      </c>
      <c r="BE220" s="244">
        <f>IF(N220="základní",J220,0)</f>
        <v>0</v>
      </c>
      <c r="BF220" s="244">
        <f>IF(N220="snížená",J220,0)</f>
        <v>0</v>
      </c>
      <c r="BG220" s="244">
        <f>IF(N220="zákl. přenesená",J220,0)</f>
        <v>0</v>
      </c>
      <c r="BH220" s="244">
        <f>IF(N220="sníž. přenesená",J220,0)</f>
        <v>0</v>
      </c>
      <c r="BI220" s="244">
        <f>IF(N220="nulová",J220,0)</f>
        <v>0</v>
      </c>
      <c r="BJ220" s="14" t="s">
        <v>81</v>
      </c>
      <c r="BK220" s="244">
        <f>ROUND(I220*H220,2)</f>
        <v>0</v>
      </c>
      <c r="BL220" s="14" t="s">
        <v>197</v>
      </c>
      <c r="BM220" s="243" t="s">
        <v>434</v>
      </c>
    </row>
    <row r="221" spans="1:65" s="2" customFormat="1" ht="16.5" customHeight="1">
      <c r="A221" s="35"/>
      <c r="B221" s="36"/>
      <c r="C221" s="232" t="s">
        <v>435</v>
      </c>
      <c r="D221" s="232" t="s">
        <v>134</v>
      </c>
      <c r="E221" s="233" t="s">
        <v>436</v>
      </c>
      <c r="F221" s="234" t="s">
        <v>437</v>
      </c>
      <c r="G221" s="235" t="s">
        <v>251</v>
      </c>
      <c r="H221" s="236">
        <v>18</v>
      </c>
      <c r="I221" s="237"/>
      <c r="J221" s="238">
        <f>ROUND(I221*H221,2)</f>
        <v>0</v>
      </c>
      <c r="K221" s="234" t="s">
        <v>138</v>
      </c>
      <c r="L221" s="41"/>
      <c r="M221" s="239" t="s">
        <v>1</v>
      </c>
      <c r="N221" s="240" t="s">
        <v>39</v>
      </c>
      <c r="O221" s="88"/>
      <c r="P221" s="241">
        <f>O221*H221</f>
        <v>0</v>
      </c>
      <c r="Q221" s="241">
        <v>0.0004</v>
      </c>
      <c r="R221" s="241">
        <f>Q221*H221</f>
        <v>0.007200000000000001</v>
      </c>
      <c r="S221" s="241">
        <v>0</v>
      </c>
      <c r="T221" s="242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3" t="s">
        <v>197</v>
      </c>
      <c r="AT221" s="243" t="s">
        <v>134</v>
      </c>
      <c r="AU221" s="243" t="s">
        <v>83</v>
      </c>
      <c r="AY221" s="14" t="s">
        <v>132</v>
      </c>
      <c r="BE221" s="244">
        <f>IF(N221="základní",J221,0)</f>
        <v>0</v>
      </c>
      <c r="BF221" s="244">
        <f>IF(N221="snížená",J221,0)</f>
        <v>0</v>
      </c>
      <c r="BG221" s="244">
        <f>IF(N221="zákl. přenesená",J221,0)</f>
        <v>0</v>
      </c>
      <c r="BH221" s="244">
        <f>IF(N221="sníž. přenesená",J221,0)</f>
        <v>0</v>
      </c>
      <c r="BI221" s="244">
        <f>IF(N221="nulová",J221,0)</f>
        <v>0</v>
      </c>
      <c r="BJ221" s="14" t="s">
        <v>81</v>
      </c>
      <c r="BK221" s="244">
        <f>ROUND(I221*H221,2)</f>
        <v>0</v>
      </c>
      <c r="BL221" s="14" t="s">
        <v>197</v>
      </c>
      <c r="BM221" s="243" t="s">
        <v>438</v>
      </c>
    </row>
    <row r="222" spans="1:65" s="2" customFormat="1" ht="16.5" customHeight="1">
      <c r="A222" s="35"/>
      <c r="B222" s="36"/>
      <c r="C222" s="232" t="s">
        <v>439</v>
      </c>
      <c r="D222" s="232" t="s">
        <v>134</v>
      </c>
      <c r="E222" s="233" t="s">
        <v>440</v>
      </c>
      <c r="F222" s="234" t="s">
        <v>441</v>
      </c>
      <c r="G222" s="235" t="s">
        <v>251</v>
      </c>
      <c r="H222" s="236">
        <v>28</v>
      </c>
      <c r="I222" s="237"/>
      <c r="J222" s="238">
        <f>ROUND(I222*H222,2)</f>
        <v>0</v>
      </c>
      <c r="K222" s="234" t="s">
        <v>1</v>
      </c>
      <c r="L222" s="41"/>
      <c r="M222" s="239" t="s">
        <v>1</v>
      </c>
      <c r="N222" s="240" t="s">
        <v>39</v>
      </c>
      <c r="O222" s="88"/>
      <c r="P222" s="241">
        <f>O222*H222</f>
        <v>0</v>
      </c>
      <c r="Q222" s="241">
        <v>0.0004</v>
      </c>
      <c r="R222" s="241">
        <f>Q222*H222</f>
        <v>0.0112</v>
      </c>
      <c r="S222" s="241">
        <v>0</v>
      </c>
      <c r="T222" s="242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3" t="s">
        <v>197</v>
      </c>
      <c r="AT222" s="243" t="s">
        <v>134</v>
      </c>
      <c r="AU222" s="243" t="s">
        <v>83</v>
      </c>
      <c r="AY222" s="14" t="s">
        <v>132</v>
      </c>
      <c r="BE222" s="244">
        <f>IF(N222="základní",J222,0)</f>
        <v>0</v>
      </c>
      <c r="BF222" s="244">
        <f>IF(N222="snížená",J222,0)</f>
        <v>0</v>
      </c>
      <c r="BG222" s="244">
        <f>IF(N222="zákl. přenesená",J222,0)</f>
        <v>0</v>
      </c>
      <c r="BH222" s="244">
        <f>IF(N222="sníž. přenesená",J222,0)</f>
        <v>0</v>
      </c>
      <c r="BI222" s="244">
        <f>IF(N222="nulová",J222,0)</f>
        <v>0</v>
      </c>
      <c r="BJ222" s="14" t="s">
        <v>81</v>
      </c>
      <c r="BK222" s="244">
        <f>ROUND(I222*H222,2)</f>
        <v>0</v>
      </c>
      <c r="BL222" s="14" t="s">
        <v>197</v>
      </c>
      <c r="BM222" s="243" t="s">
        <v>442</v>
      </c>
    </row>
    <row r="223" spans="1:65" s="2" customFormat="1" ht="21.75" customHeight="1">
      <c r="A223" s="35"/>
      <c r="B223" s="36"/>
      <c r="C223" s="232" t="s">
        <v>443</v>
      </c>
      <c r="D223" s="232" t="s">
        <v>134</v>
      </c>
      <c r="E223" s="233" t="s">
        <v>444</v>
      </c>
      <c r="F223" s="234" t="s">
        <v>445</v>
      </c>
      <c r="G223" s="235" t="s">
        <v>446</v>
      </c>
      <c r="H223" s="236">
        <v>115.368</v>
      </c>
      <c r="I223" s="237"/>
      <c r="J223" s="238">
        <f>ROUND(I223*H223,2)</f>
        <v>0</v>
      </c>
      <c r="K223" s="234" t="s">
        <v>138</v>
      </c>
      <c r="L223" s="41"/>
      <c r="M223" s="239" t="s">
        <v>1</v>
      </c>
      <c r="N223" s="240" t="s">
        <v>39</v>
      </c>
      <c r="O223" s="88"/>
      <c r="P223" s="241">
        <f>O223*H223</f>
        <v>0</v>
      </c>
      <c r="Q223" s="241">
        <v>6E-05</v>
      </c>
      <c r="R223" s="241">
        <f>Q223*H223</f>
        <v>0.00692208</v>
      </c>
      <c r="S223" s="241">
        <v>0</v>
      </c>
      <c r="T223" s="242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3" t="s">
        <v>197</v>
      </c>
      <c r="AT223" s="243" t="s">
        <v>134</v>
      </c>
      <c r="AU223" s="243" t="s">
        <v>83</v>
      </c>
      <c r="AY223" s="14" t="s">
        <v>132</v>
      </c>
      <c r="BE223" s="244">
        <f>IF(N223="základní",J223,0)</f>
        <v>0</v>
      </c>
      <c r="BF223" s="244">
        <f>IF(N223="snížená",J223,0)</f>
        <v>0</v>
      </c>
      <c r="BG223" s="244">
        <f>IF(N223="zákl. přenesená",J223,0)</f>
        <v>0</v>
      </c>
      <c r="BH223" s="244">
        <f>IF(N223="sníž. přenesená",J223,0)</f>
        <v>0</v>
      </c>
      <c r="BI223" s="244">
        <f>IF(N223="nulová",J223,0)</f>
        <v>0</v>
      </c>
      <c r="BJ223" s="14" t="s">
        <v>81</v>
      </c>
      <c r="BK223" s="244">
        <f>ROUND(I223*H223,2)</f>
        <v>0</v>
      </c>
      <c r="BL223" s="14" t="s">
        <v>197</v>
      </c>
      <c r="BM223" s="243" t="s">
        <v>447</v>
      </c>
    </row>
    <row r="224" spans="1:65" s="2" customFormat="1" ht="16.5" customHeight="1">
      <c r="A224" s="35"/>
      <c r="B224" s="36"/>
      <c r="C224" s="245" t="s">
        <v>448</v>
      </c>
      <c r="D224" s="245" t="s">
        <v>216</v>
      </c>
      <c r="E224" s="246" t="s">
        <v>449</v>
      </c>
      <c r="F224" s="247" t="s">
        <v>450</v>
      </c>
      <c r="G224" s="248" t="s">
        <v>251</v>
      </c>
      <c r="H224" s="249">
        <v>9.029</v>
      </c>
      <c r="I224" s="250"/>
      <c r="J224" s="251">
        <f>ROUND(I224*H224,2)</f>
        <v>0</v>
      </c>
      <c r="K224" s="247" t="s">
        <v>1</v>
      </c>
      <c r="L224" s="252"/>
      <c r="M224" s="253" t="s">
        <v>1</v>
      </c>
      <c r="N224" s="254" t="s">
        <v>39</v>
      </c>
      <c r="O224" s="88"/>
      <c r="P224" s="241">
        <f>O224*H224</f>
        <v>0</v>
      </c>
      <c r="Q224" s="241">
        <v>1</v>
      </c>
      <c r="R224" s="241">
        <f>Q224*H224</f>
        <v>9.029</v>
      </c>
      <c r="S224" s="241">
        <v>0</v>
      </c>
      <c r="T224" s="242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3" t="s">
        <v>266</v>
      </c>
      <c r="AT224" s="243" t="s">
        <v>216</v>
      </c>
      <c r="AU224" s="243" t="s">
        <v>83</v>
      </c>
      <c r="AY224" s="14" t="s">
        <v>132</v>
      </c>
      <c r="BE224" s="244">
        <f>IF(N224="základní",J224,0)</f>
        <v>0</v>
      </c>
      <c r="BF224" s="244">
        <f>IF(N224="snížená",J224,0)</f>
        <v>0</v>
      </c>
      <c r="BG224" s="244">
        <f>IF(N224="zákl. přenesená",J224,0)</f>
        <v>0</v>
      </c>
      <c r="BH224" s="244">
        <f>IF(N224="sníž. přenesená",J224,0)</f>
        <v>0</v>
      </c>
      <c r="BI224" s="244">
        <f>IF(N224="nulová",J224,0)</f>
        <v>0</v>
      </c>
      <c r="BJ224" s="14" t="s">
        <v>81</v>
      </c>
      <c r="BK224" s="244">
        <f>ROUND(I224*H224,2)</f>
        <v>0</v>
      </c>
      <c r="BL224" s="14" t="s">
        <v>197</v>
      </c>
      <c r="BM224" s="243" t="s">
        <v>451</v>
      </c>
    </row>
    <row r="225" spans="1:65" s="2" customFormat="1" ht="21.75" customHeight="1">
      <c r="A225" s="35"/>
      <c r="B225" s="36"/>
      <c r="C225" s="232" t="s">
        <v>452</v>
      </c>
      <c r="D225" s="232" t="s">
        <v>134</v>
      </c>
      <c r="E225" s="233" t="s">
        <v>453</v>
      </c>
      <c r="F225" s="234" t="s">
        <v>454</v>
      </c>
      <c r="G225" s="235" t="s">
        <v>455</v>
      </c>
      <c r="H225" s="255"/>
      <c r="I225" s="237"/>
      <c r="J225" s="238">
        <f>ROUND(I225*H225,2)</f>
        <v>0</v>
      </c>
      <c r="K225" s="234" t="s">
        <v>138</v>
      </c>
      <c r="L225" s="41"/>
      <c r="M225" s="239" t="s">
        <v>1</v>
      </c>
      <c r="N225" s="240" t="s">
        <v>39</v>
      </c>
      <c r="O225" s="88"/>
      <c r="P225" s="241">
        <f>O225*H225</f>
        <v>0</v>
      </c>
      <c r="Q225" s="241">
        <v>0</v>
      </c>
      <c r="R225" s="241">
        <f>Q225*H225</f>
        <v>0</v>
      </c>
      <c r="S225" s="241">
        <v>0</v>
      </c>
      <c r="T225" s="242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3" t="s">
        <v>197</v>
      </c>
      <c r="AT225" s="243" t="s">
        <v>134</v>
      </c>
      <c r="AU225" s="243" t="s">
        <v>83</v>
      </c>
      <c r="AY225" s="14" t="s">
        <v>132</v>
      </c>
      <c r="BE225" s="244">
        <f>IF(N225="základní",J225,0)</f>
        <v>0</v>
      </c>
      <c r="BF225" s="244">
        <f>IF(N225="snížená",J225,0)</f>
        <v>0</v>
      </c>
      <c r="BG225" s="244">
        <f>IF(N225="zákl. přenesená",J225,0)</f>
        <v>0</v>
      </c>
      <c r="BH225" s="244">
        <f>IF(N225="sníž. přenesená",J225,0)</f>
        <v>0</v>
      </c>
      <c r="BI225" s="244">
        <f>IF(N225="nulová",J225,0)</f>
        <v>0</v>
      </c>
      <c r="BJ225" s="14" t="s">
        <v>81</v>
      </c>
      <c r="BK225" s="244">
        <f>ROUND(I225*H225,2)</f>
        <v>0</v>
      </c>
      <c r="BL225" s="14" t="s">
        <v>197</v>
      </c>
      <c r="BM225" s="243" t="s">
        <v>456</v>
      </c>
    </row>
    <row r="226" spans="1:63" s="12" customFormat="1" ht="22.8" customHeight="1">
      <c r="A226" s="12"/>
      <c r="B226" s="216"/>
      <c r="C226" s="217"/>
      <c r="D226" s="218" t="s">
        <v>73</v>
      </c>
      <c r="E226" s="230" t="s">
        <v>457</v>
      </c>
      <c r="F226" s="230" t="s">
        <v>458</v>
      </c>
      <c r="G226" s="217"/>
      <c r="H226" s="217"/>
      <c r="I226" s="220"/>
      <c r="J226" s="231">
        <f>BK226</f>
        <v>0</v>
      </c>
      <c r="K226" s="217"/>
      <c r="L226" s="222"/>
      <c r="M226" s="223"/>
      <c r="N226" s="224"/>
      <c r="O226" s="224"/>
      <c r="P226" s="225">
        <f>SUM(P227:P239)</f>
        <v>0</v>
      </c>
      <c r="Q226" s="224"/>
      <c r="R226" s="225">
        <f>SUM(R227:R239)</f>
        <v>2.0754707</v>
      </c>
      <c r="S226" s="224"/>
      <c r="T226" s="226">
        <f>SUM(T227:T239)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27" t="s">
        <v>83</v>
      </c>
      <c r="AT226" s="228" t="s">
        <v>73</v>
      </c>
      <c r="AU226" s="228" t="s">
        <v>81</v>
      </c>
      <c r="AY226" s="227" t="s">
        <v>132</v>
      </c>
      <c r="BK226" s="229">
        <f>SUM(BK227:BK239)</f>
        <v>0</v>
      </c>
    </row>
    <row r="227" spans="1:65" s="2" customFormat="1" ht="21.75" customHeight="1">
      <c r="A227" s="35"/>
      <c r="B227" s="36"/>
      <c r="C227" s="232" t="s">
        <v>459</v>
      </c>
      <c r="D227" s="232" t="s">
        <v>134</v>
      </c>
      <c r="E227" s="233" t="s">
        <v>460</v>
      </c>
      <c r="F227" s="234" t="s">
        <v>461</v>
      </c>
      <c r="G227" s="235" t="s">
        <v>251</v>
      </c>
      <c r="H227" s="236">
        <v>28.1</v>
      </c>
      <c r="I227" s="237"/>
      <c r="J227" s="238">
        <f>ROUND(I227*H227,2)</f>
        <v>0</v>
      </c>
      <c r="K227" s="234" t="s">
        <v>138</v>
      </c>
      <c r="L227" s="41"/>
      <c r="M227" s="239" t="s">
        <v>1</v>
      </c>
      <c r="N227" s="240" t="s">
        <v>39</v>
      </c>
      <c r="O227" s="88"/>
      <c r="P227" s="241">
        <f>O227*H227</f>
        <v>0</v>
      </c>
      <c r="Q227" s="241">
        <v>0.01212</v>
      </c>
      <c r="R227" s="241">
        <f>Q227*H227</f>
        <v>0.34057200000000004</v>
      </c>
      <c r="S227" s="241">
        <v>0</v>
      </c>
      <c r="T227" s="242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3" t="s">
        <v>197</v>
      </c>
      <c r="AT227" s="243" t="s">
        <v>134</v>
      </c>
      <c r="AU227" s="243" t="s">
        <v>83</v>
      </c>
      <c r="AY227" s="14" t="s">
        <v>132</v>
      </c>
      <c r="BE227" s="244">
        <f>IF(N227="základní",J227,0)</f>
        <v>0</v>
      </c>
      <c r="BF227" s="244">
        <f>IF(N227="snížená",J227,0)</f>
        <v>0</v>
      </c>
      <c r="BG227" s="244">
        <f>IF(N227="zákl. přenesená",J227,0)</f>
        <v>0</v>
      </c>
      <c r="BH227" s="244">
        <f>IF(N227="sníž. přenesená",J227,0)</f>
        <v>0</v>
      </c>
      <c r="BI227" s="244">
        <f>IF(N227="nulová",J227,0)</f>
        <v>0</v>
      </c>
      <c r="BJ227" s="14" t="s">
        <v>81</v>
      </c>
      <c r="BK227" s="244">
        <f>ROUND(I227*H227,2)</f>
        <v>0</v>
      </c>
      <c r="BL227" s="14" t="s">
        <v>197</v>
      </c>
      <c r="BM227" s="243" t="s">
        <v>462</v>
      </c>
    </row>
    <row r="228" spans="1:65" s="2" customFormat="1" ht="21.75" customHeight="1">
      <c r="A228" s="35"/>
      <c r="B228" s="36"/>
      <c r="C228" s="232" t="s">
        <v>463</v>
      </c>
      <c r="D228" s="232" t="s">
        <v>134</v>
      </c>
      <c r="E228" s="233" t="s">
        <v>464</v>
      </c>
      <c r="F228" s="234" t="s">
        <v>465</v>
      </c>
      <c r="G228" s="235" t="s">
        <v>251</v>
      </c>
      <c r="H228" s="236">
        <v>28.1</v>
      </c>
      <c r="I228" s="237"/>
      <c r="J228" s="238">
        <f>ROUND(I228*H228,2)</f>
        <v>0</v>
      </c>
      <c r="K228" s="234" t="s">
        <v>138</v>
      </c>
      <c r="L228" s="41"/>
      <c r="M228" s="239" t="s">
        <v>1</v>
      </c>
      <c r="N228" s="240" t="s">
        <v>39</v>
      </c>
      <c r="O228" s="88"/>
      <c r="P228" s="241">
        <f>O228*H228</f>
        <v>0</v>
      </c>
      <c r="Q228" s="241">
        <v>0.00641</v>
      </c>
      <c r="R228" s="241">
        <f>Q228*H228</f>
        <v>0.180121</v>
      </c>
      <c r="S228" s="241">
        <v>0</v>
      </c>
      <c r="T228" s="242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3" t="s">
        <v>197</v>
      </c>
      <c r="AT228" s="243" t="s">
        <v>134</v>
      </c>
      <c r="AU228" s="243" t="s">
        <v>83</v>
      </c>
      <c r="AY228" s="14" t="s">
        <v>132</v>
      </c>
      <c r="BE228" s="244">
        <f>IF(N228="základní",J228,0)</f>
        <v>0</v>
      </c>
      <c r="BF228" s="244">
        <f>IF(N228="snížená",J228,0)</f>
        <v>0</v>
      </c>
      <c r="BG228" s="244">
        <f>IF(N228="zákl. přenesená",J228,0)</f>
        <v>0</v>
      </c>
      <c r="BH228" s="244">
        <f>IF(N228="sníž. přenesená",J228,0)</f>
        <v>0</v>
      </c>
      <c r="BI228" s="244">
        <f>IF(N228="nulová",J228,0)</f>
        <v>0</v>
      </c>
      <c r="BJ228" s="14" t="s">
        <v>81</v>
      </c>
      <c r="BK228" s="244">
        <f>ROUND(I228*H228,2)</f>
        <v>0</v>
      </c>
      <c r="BL228" s="14" t="s">
        <v>197</v>
      </c>
      <c r="BM228" s="243" t="s">
        <v>466</v>
      </c>
    </row>
    <row r="229" spans="1:65" s="2" customFormat="1" ht="16.5" customHeight="1">
      <c r="A229" s="35"/>
      <c r="B229" s="36"/>
      <c r="C229" s="245" t="s">
        <v>467</v>
      </c>
      <c r="D229" s="245" t="s">
        <v>216</v>
      </c>
      <c r="E229" s="246" t="s">
        <v>468</v>
      </c>
      <c r="F229" s="247" t="s">
        <v>469</v>
      </c>
      <c r="G229" s="248" t="s">
        <v>181</v>
      </c>
      <c r="H229" s="249">
        <v>15.401</v>
      </c>
      <c r="I229" s="250"/>
      <c r="J229" s="251">
        <f>ROUND(I229*H229,2)</f>
        <v>0</v>
      </c>
      <c r="K229" s="247" t="s">
        <v>1</v>
      </c>
      <c r="L229" s="252"/>
      <c r="M229" s="253" t="s">
        <v>1</v>
      </c>
      <c r="N229" s="254" t="s">
        <v>39</v>
      </c>
      <c r="O229" s="88"/>
      <c r="P229" s="241">
        <f>O229*H229</f>
        <v>0</v>
      </c>
      <c r="Q229" s="241">
        <v>0.0192</v>
      </c>
      <c r="R229" s="241">
        <f>Q229*H229</f>
        <v>0.2956992</v>
      </c>
      <c r="S229" s="241">
        <v>0</v>
      </c>
      <c r="T229" s="242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3" t="s">
        <v>266</v>
      </c>
      <c r="AT229" s="243" t="s">
        <v>216</v>
      </c>
      <c r="AU229" s="243" t="s">
        <v>83</v>
      </c>
      <c r="AY229" s="14" t="s">
        <v>132</v>
      </c>
      <c r="BE229" s="244">
        <f>IF(N229="základní",J229,0)</f>
        <v>0</v>
      </c>
      <c r="BF229" s="244">
        <f>IF(N229="snížená",J229,0)</f>
        <v>0</v>
      </c>
      <c r="BG229" s="244">
        <f>IF(N229="zákl. přenesená",J229,0)</f>
        <v>0</v>
      </c>
      <c r="BH229" s="244">
        <f>IF(N229="sníž. přenesená",J229,0)</f>
        <v>0</v>
      </c>
      <c r="BI229" s="244">
        <f>IF(N229="nulová",J229,0)</f>
        <v>0</v>
      </c>
      <c r="BJ229" s="14" t="s">
        <v>81</v>
      </c>
      <c r="BK229" s="244">
        <f>ROUND(I229*H229,2)</f>
        <v>0</v>
      </c>
      <c r="BL229" s="14" t="s">
        <v>197</v>
      </c>
      <c r="BM229" s="243" t="s">
        <v>470</v>
      </c>
    </row>
    <row r="230" spans="1:65" s="2" customFormat="1" ht="21.75" customHeight="1">
      <c r="A230" s="35"/>
      <c r="B230" s="36"/>
      <c r="C230" s="232" t="s">
        <v>471</v>
      </c>
      <c r="D230" s="232" t="s">
        <v>134</v>
      </c>
      <c r="E230" s="233" t="s">
        <v>472</v>
      </c>
      <c r="F230" s="234" t="s">
        <v>473</v>
      </c>
      <c r="G230" s="235" t="s">
        <v>251</v>
      </c>
      <c r="H230" s="236">
        <v>20</v>
      </c>
      <c r="I230" s="237"/>
      <c r="J230" s="238">
        <f>ROUND(I230*H230,2)</f>
        <v>0</v>
      </c>
      <c r="K230" s="234" t="s">
        <v>138</v>
      </c>
      <c r="L230" s="41"/>
      <c r="M230" s="239" t="s">
        <v>1</v>
      </c>
      <c r="N230" s="240" t="s">
        <v>39</v>
      </c>
      <c r="O230" s="88"/>
      <c r="P230" s="241">
        <f>O230*H230</f>
        <v>0</v>
      </c>
      <c r="Q230" s="241">
        <v>0.00751</v>
      </c>
      <c r="R230" s="241">
        <f>Q230*H230</f>
        <v>0.1502</v>
      </c>
      <c r="S230" s="241">
        <v>0</v>
      </c>
      <c r="T230" s="242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3" t="s">
        <v>197</v>
      </c>
      <c r="AT230" s="243" t="s">
        <v>134</v>
      </c>
      <c r="AU230" s="243" t="s">
        <v>83</v>
      </c>
      <c r="AY230" s="14" t="s">
        <v>132</v>
      </c>
      <c r="BE230" s="244">
        <f>IF(N230="základní",J230,0)</f>
        <v>0</v>
      </c>
      <c r="BF230" s="244">
        <f>IF(N230="snížená",J230,0)</f>
        <v>0</v>
      </c>
      <c r="BG230" s="244">
        <f>IF(N230="zákl. přenesená",J230,0)</f>
        <v>0</v>
      </c>
      <c r="BH230" s="244">
        <f>IF(N230="sníž. přenesená",J230,0)</f>
        <v>0</v>
      </c>
      <c r="BI230" s="244">
        <f>IF(N230="nulová",J230,0)</f>
        <v>0</v>
      </c>
      <c r="BJ230" s="14" t="s">
        <v>81</v>
      </c>
      <c r="BK230" s="244">
        <f>ROUND(I230*H230,2)</f>
        <v>0</v>
      </c>
      <c r="BL230" s="14" t="s">
        <v>197</v>
      </c>
      <c r="BM230" s="243" t="s">
        <v>474</v>
      </c>
    </row>
    <row r="231" spans="1:65" s="2" customFormat="1" ht="16.5" customHeight="1">
      <c r="A231" s="35"/>
      <c r="B231" s="36"/>
      <c r="C231" s="245" t="s">
        <v>475</v>
      </c>
      <c r="D231" s="245" t="s">
        <v>216</v>
      </c>
      <c r="E231" s="246" t="s">
        <v>476</v>
      </c>
      <c r="F231" s="247" t="s">
        <v>477</v>
      </c>
      <c r="G231" s="248" t="s">
        <v>213</v>
      </c>
      <c r="H231" s="249">
        <v>46</v>
      </c>
      <c r="I231" s="250"/>
      <c r="J231" s="251">
        <f>ROUND(I231*H231,2)</f>
        <v>0</v>
      </c>
      <c r="K231" s="247" t="s">
        <v>1</v>
      </c>
      <c r="L231" s="252"/>
      <c r="M231" s="253" t="s">
        <v>1</v>
      </c>
      <c r="N231" s="254" t="s">
        <v>39</v>
      </c>
      <c r="O231" s="88"/>
      <c r="P231" s="241">
        <f>O231*H231</f>
        <v>0</v>
      </c>
      <c r="Q231" s="241">
        <v>0.0012</v>
      </c>
      <c r="R231" s="241">
        <f>Q231*H231</f>
        <v>0.05519999999999999</v>
      </c>
      <c r="S231" s="241">
        <v>0</v>
      </c>
      <c r="T231" s="242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43" t="s">
        <v>266</v>
      </c>
      <c r="AT231" s="243" t="s">
        <v>216</v>
      </c>
      <c r="AU231" s="243" t="s">
        <v>83</v>
      </c>
      <c r="AY231" s="14" t="s">
        <v>132</v>
      </c>
      <c r="BE231" s="244">
        <f>IF(N231="základní",J231,0)</f>
        <v>0</v>
      </c>
      <c r="BF231" s="244">
        <f>IF(N231="snížená",J231,0)</f>
        <v>0</v>
      </c>
      <c r="BG231" s="244">
        <f>IF(N231="zákl. přenesená",J231,0)</f>
        <v>0</v>
      </c>
      <c r="BH231" s="244">
        <f>IF(N231="sníž. přenesená",J231,0)</f>
        <v>0</v>
      </c>
      <c r="BI231" s="244">
        <f>IF(N231="nulová",J231,0)</f>
        <v>0</v>
      </c>
      <c r="BJ231" s="14" t="s">
        <v>81</v>
      </c>
      <c r="BK231" s="244">
        <f>ROUND(I231*H231,2)</f>
        <v>0</v>
      </c>
      <c r="BL231" s="14" t="s">
        <v>197</v>
      </c>
      <c r="BM231" s="243" t="s">
        <v>478</v>
      </c>
    </row>
    <row r="232" spans="1:65" s="2" customFormat="1" ht="16.5" customHeight="1">
      <c r="A232" s="35"/>
      <c r="B232" s="36"/>
      <c r="C232" s="232" t="s">
        <v>479</v>
      </c>
      <c r="D232" s="232" t="s">
        <v>134</v>
      </c>
      <c r="E232" s="233" t="s">
        <v>480</v>
      </c>
      <c r="F232" s="234" t="s">
        <v>481</v>
      </c>
      <c r="G232" s="235" t="s">
        <v>181</v>
      </c>
      <c r="H232" s="236">
        <v>8</v>
      </c>
      <c r="I232" s="237"/>
      <c r="J232" s="238">
        <f>ROUND(I232*H232,2)</f>
        <v>0</v>
      </c>
      <c r="K232" s="234" t="s">
        <v>138</v>
      </c>
      <c r="L232" s="41"/>
      <c r="M232" s="239" t="s">
        <v>1</v>
      </c>
      <c r="N232" s="240" t="s">
        <v>39</v>
      </c>
      <c r="O232" s="88"/>
      <c r="P232" s="241">
        <f>O232*H232</f>
        <v>0</v>
      </c>
      <c r="Q232" s="241">
        <v>0.03775</v>
      </c>
      <c r="R232" s="241">
        <f>Q232*H232</f>
        <v>0.302</v>
      </c>
      <c r="S232" s="241">
        <v>0</v>
      </c>
      <c r="T232" s="242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3" t="s">
        <v>197</v>
      </c>
      <c r="AT232" s="243" t="s">
        <v>134</v>
      </c>
      <c r="AU232" s="243" t="s">
        <v>83</v>
      </c>
      <c r="AY232" s="14" t="s">
        <v>132</v>
      </c>
      <c r="BE232" s="244">
        <f>IF(N232="základní",J232,0)</f>
        <v>0</v>
      </c>
      <c r="BF232" s="244">
        <f>IF(N232="snížená",J232,0)</f>
        <v>0</v>
      </c>
      <c r="BG232" s="244">
        <f>IF(N232="zákl. přenesená",J232,0)</f>
        <v>0</v>
      </c>
      <c r="BH232" s="244">
        <f>IF(N232="sníž. přenesená",J232,0)</f>
        <v>0</v>
      </c>
      <c r="BI232" s="244">
        <f>IF(N232="nulová",J232,0)</f>
        <v>0</v>
      </c>
      <c r="BJ232" s="14" t="s">
        <v>81</v>
      </c>
      <c r="BK232" s="244">
        <f>ROUND(I232*H232,2)</f>
        <v>0</v>
      </c>
      <c r="BL232" s="14" t="s">
        <v>197</v>
      </c>
      <c r="BM232" s="243" t="s">
        <v>482</v>
      </c>
    </row>
    <row r="233" spans="1:65" s="2" customFormat="1" ht="16.5" customHeight="1">
      <c r="A233" s="35"/>
      <c r="B233" s="36"/>
      <c r="C233" s="232" t="s">
        <v>483</v>
      </c>
      <c r="D233" s="232" t="s">
        <v>134</v>
      </c>
      <c r="E233" s="233" t="s">
        <v>484</v>
      </c>
      <c r="F233" s="234" t="s">
        <v>485</v>
      </c>
      <c r="G233" s="235" t="s">
        <v>181</v>
      </c>
      <c r="H233" s="236">
        <v>8</v>
      </c>
      <c r="I233" s="237"/>
      <c r="J233" s="238">
        <f>ROUND(I233*H233,2)</f>
        <v>0</v>
      </c>
      <c r="K233" s="234" t="s">
        <v>138</v>
      </c>
      <c r="L233" s="41"/>
      <c r="M233" s="239" t="s">
        <v>1</v>
      </c>
      <c r="N233" s="240" t="s">
        <v>39</v>
      </c>
      <c r="O233" s="88"/>
      <c r="P233" s="241">
        <f>O233*H233</f>
        <v>0</v>
      </c>
      <c r="Q233" s="241">
        <v>0</v>
      </c>
      <c r="R233" s="241">
        <f>Q233*H233</f>
        <v>0</v>
      </c>
      <c r="S233" s="241">
        <v>0</v>
      </c>
      <c r="T233" s="242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43" t="s">
        <v>197</v>
      </c>
      <c r="AT233" s="243" t="s">
        <v>134</v>
      </c>
      <c r="AU233" s="243" t="s">
        <v>83</v>
      </c>
      <c r="AY233" s="14" t="s">
        <v>132</v>
      </c>
      <c r="BE233" s="244">
        <f>IF(N233="základní",J233,0)</f>
        <v>0</v>
      </c>
      <c r="BF233" s="244">
        <f>IF(N233="snížená",J233,0)</f>
        <v>0</v>
      </c>
      <c r="BG233" s="244">
        <f>IF(N233="zákl. přenesená",J233,0)</f>
        <v>0</v>
      </c>
      <c r="BH233" s="244">
        <f>IF(N233="sníž. přenesená",J233,0)</f>
        <v>0</v>
      </c>
      <c r="BI233" s="244">
        <f>IF(N233="nulová",J233,0)</f>
        <v>0</v>
      </c>
      <c r="BJ233" s="14" t="s">
        <v>81</v>
      </c>
      <c r="BK233" s="244">
        <f>ROUND(I233*H233,2)</f>
        <v>0</v>
      </c>
      <c r="BL233" s="14" t="s">
        <v>197</v>
      </c>
      <c r="BM233" s="243" t="s">
        <v>486</v>
      </c>
    </row>
    <row r="234" spans="1:65" s="2" customFormat="1" ht="21.75" customHeight="1">
      <c r="A234" s="35"/>
      <c r="B234" s="36"/>
      <c r="C234" s="232" t="s">
        <v>487</v>
      </c>
      <c r="D234" s="232" t="s">
        <v>134</v>
      </c>
      <c r="E234" s="233" t="s">
        <v>488</v>
      </c>
      <c r="F234" s="234" t="s">
        <v>489</v>
      </c>
      <c r="G234" s="235" t="s">
        <v>181</v>
      </c>
      <c r="H234" s="236">
        <v>8</v>
      </c>
      <c r="I234" s="237"/>
      <c r="J234" s="238">
        <f>ROUND(I234*H234,2)</f>
        <v>0</v>
      </c>
      <c r="K234" s="234" t="s">
        <v>138</v>
      </c>
      <c r="L234" s="41"/>
      <c r="M234" s="239" t="s">
        <v>1</v>
      </c>
      <c r="N234" s="240" t="s">
        <v>39</v>
      </c>
      <c r="O234" s="88"/>
      <c r="P234" s="241">
        <f>O234*H234</f>
        <v>0</v>
      </c>
      <c r="Q234" s="241">
        <v>0.07426</v>
      </c>
      <c r="R234" s="241">
        <f>Q234*H234</f>
        <v>0.59408</v>
      </c>
      <c r="S234" s="241">
        <v>0</v>
      </c>
      <c r="T234" s="242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43" t="s">
        <v>197</v>
      </c>
      <c r="AT234" s="243" t="s">
        <v>134</v>
      </c>
      <c r="AU234" s="243" t="s">
        <v>83</v>
      </c>
      <c r="AY234" s="14" t="s">
        <v>132</v>
      </c>
      <c r="BE234" s="244">
        <f>IF(N234="základní",J234,0)</f>
        <v>0</v>
      </c>
      <c r="BF234" s="244">
        <f>IF(N234="snížená",J234,0)</f>
        <v>0</v>
      </c>
      <c r="BG234" s="244">
        <f>IF(N234="zákl. přenesená",J234,0)</f>
        <v>0</v>
      </c>
      <c r="BH234" s="244">
        <f>IF(N234="sníž. přenesená",J234,0)</f>
        <v>0</v>
      </c>
      <c r="BI234" s="244">
        <f>IF(N234="nulová",J234,0)</f>
        <v>0</v>
      </c>
      <c r="BJ234" s="14" t="s">
        <v>81</v>
      </c>
      <c r="BK234" s="244">
        <f>ROUND(I234*H234,2)</f>
        <v>0</v>
      </c>
      <c r="BL234" s="14" t="s">
        <v>197</v>
      </c>
      <c r="BM234" s="243" t="s">
        <v>490</v>
      </c>
    </row>
    <row r="235" spans="1:65" s="2" customFormat="1" ht="16.5" customHeight="1">
      <c r="A235" s="35"/>
      <c r="B235" s="36"/>
      <c r="C235" s="232" t="s">
        <v>491</v>
      </c>
      <c r="D235" s="232" t="s">
        <v>134</v>
      </c>
      <c r="E235" s="233" t="s">
        <v>492</v>
      </c>
      <c r="F235" s="234" t="s">
        <v>493</v>
      </c>
      <c r="G235" s="235" t="s">
        <v>181</v>
      </c>
      <c r="H235" s="236">
        <v>8</v>
      </c>
      <c r="I235" s="237"/>
      <c r="J235" s="238">
        <f>ROUND(I235*H235,2)</f>
        <v>0</v>
      </c>
      <c r="K235" s="234" t="s">
        <v>138</v>
      </c>
      <c r="L235" s="41"/>
      <c r="M235" s="239" t="s">
        <v>1</v>
      </c>
      <c r="N235" s="240" t="s">
        <v>39</v>
      </c>
      <c r="O235" s="88"/>
      <c r="P235" s="241">
        <f>O235*H235</f>
        <v>0</v>
      </c>
      <c r="Q235" s="241">
        <v>0.0003</v>
      </c>
      <c r="R235" s="241">
        <f>Q235*H235</f>
        <v>0.0024</v>
      </c>
      <c r="S235" s="241">
        <v>0</v>
      </c>
      <c r="T235" s="242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43" t="s">
        <v>197</v>
      </c>
      <c r="AT235" s="243" t="s">
        <v>134</v>
      </c>
      <c r="AU235" s="243" t="s">
        <v>83</v>
      </c>
      <c r="AY235" s="14" t="s">
        <v>132</v>
      </c>
      <c r="BE235" s="244">
        <f>IF(N235="základní",J235,0)</f>
        <v>0</v>
      </c>
      <c r="BF235" s="244">
        <f>IF(N235="snížená",J235,0)</f>
        <v>0</v>
      </c>
      <c r="BG235" s="244">
        <f>IF(N235="zákl. přenesená",J235,0)</f>
        <v>0</v>
      </c>
      <c r="BH235" s="244">
        <f>IF(N235="sníž. přenesená",J235,0)</f>
        <v>0</v>
      </c>
      <c r="BI235" s="244">
        <f>IF(N235="nulová",J235,0)</f>
        <v>0</v>
      </c>
      <c r="BJ235" s="14" t="s">
        <v>81</v>
      </c>
      <c r="BK235" s="244">
        <f>ROUND(I235*H235,2)</f>
        <v>0</v>
      </c>
      <c r="BL235" s="14" t="s">
        <v>197</v>
      </c>
      <c r="BM235" s="243" t="s">
        <v>494</v>
      </c>
    </row>
    <row r="236" spans="1:65" s="2" customFormat="1" ht="16.5" customHeight="1">
      <c r="A236" s="35"/>
      <c r="B236" s="36"/>
      <c r="C236" s="245" t="s">
        <v>495</v>
      </c>
      <c r="D236" s="245" t="s">
        <v>216</v>
      </c>
      <c r="E236" s="246" t="s">
        <v>496</v>
      </c>
      <c r="F236" s="247" t="s">
        <v>469</v>
      </c>
      <c r="G236" s="248" t="s">
        <v>181</v>
      </c>
      <c r="H236" s="249">
        <v>8</v>
      </c>
      <c r="I236" s="250"/>
      <c r="J236" s="251">
        <f>ROUND(I236*H236,2)</f>
        <v>0</v>
      </c>
      <c r="K236" s="247" t="s">
        <v>1</v>
      </c>
      <c r="L236" s="252"/>
      <c r="M236" s="253" t="s">
        <v>1</v>
      </c>
      <c r="N236" s="254" t="s">
        <v>39</v>
      </c>
      <c r="O236" s="88"/>
      <c r="P236" s="241">
        <f>O236*H236</f>
        <v>0</v>
      </c>
      <c r="Q236" s="241">
        <v>0.0192</v>
      </c>
      <c r="R236" s="241">
        <f>Q236*H236</f>
        <v>0.1536</v>
      </c>
      <c r="S236" s="241">
        <v>0</v>
      </c>
      <c r="T236" s="242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3" t="s">
        <v>266</v>
      </c>
      <c r="AT236" s="243" t="s">
        <v>216</v>
      </c>
      <c r="AU236" s="243" t="s">
        <v>83</v>
      </c>
      <c r="AY236" s="14" t="s">
        <v>132</v>
      </c>
      <c r="BE236" s="244">
        <f>IF(N236="základní",J236,0)</f>
        <v>0</v>
      </c>
      <c r="BF236" s="244">
        <f>IF(N236="snížená",J236,0)</f>
        <v>0</v>
      </c>
      <c r="BG236" s="244">
        <f>IF(N236="zákl. přenesená",J236,0)</f>
        <v>0</v>
      </c>
      <c r="BH236" s="244">
        <f>IF(N236="sníž. přenesená",J236,0)</f>
        <v>0</v>
      </c>
      <c r="BI236" s="244">
        <f>IF(N236="nulová",J236,0)</f>
        <v>0</v>
      </c>
      <c r="BJ236" s="14" t="s">
        <v>81</v>
      </c>
      <c r="BK236" s="244">
        <f>ROUND(I236*H236,2)</f>
        <v>0</v>
      </c>
      <c r="BL236" s="14" t="s">
        <v>197</v>
      </c>
      <c r="BM236" s="243" t="s">
        <v>497</v>
      </c>
    </row>
    <row r="237" spans="1:65" s="2" customFormat="1" ht="16.5" customHeight="1">
      <c r="A237" s="35"/>
      <c r="B237" s="36"/>
      <c r="C237" s="232" t="s">
        <v>498</v>
      </c>
      <c r="D237" s="232" t="s">
        <v>134</v>
      </c>
      <c r="E237" s="233" t="s">
        <v>499</v>
      </c>
      <c r="F237" s="234" t="s">
        <v>500</v>
      </c>
      <c r="G237" s="235" t="s">
        <v>181</v>
      </c>
      <c r="H237" s="236">
        <v>16.43</v>
      </c>
      <c r="I237" s="237"/>
      <c r="J237" s="238">
        <f>ROUND(I237*H237,2)</f>
        <v>0</v>
      </c>
      <c r="K237" s="234" t="s">
        <v>138</v>
      </c>
      <c r="L237" s="41"/>
      <c r="M237" s="239" t="s">
        <v>1</v>
      </c>
      <c r="N237" s="240" t="s">
        <v>39</v>
      </c>
      <c r="O237" s="88"/>
      <c r="P237" s="241">
        <f>O237*H237</f>
        <v>0</v>
      </c>
      <c r="Q237" s="241">
        <v>5E-05</v>
      </c>
      <c r="R237" s="241">
        <f>Q237*H237</f>
        <v>0.0008215000000000001</v>
      </c>
      <c r="S237" s="241">
        <v>0</v>
      </c>
      <c r="T237" s="242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43" t="s">
        <v>197</v>
      </c>
      <c r="AT237" s="243" t="s">
        <v>134</v>
      </c>
      <c r="AU237" s="243" t="s">
        <v>83</v>
      </c>
      <c r="AY237" s="14" t="s">
        <v>132</v>
      </c>
      <c r="BE237" s="244">
        <f>IF(N237="základní",J237,0)</f>
        <v>0</v>
      </c>
      <c r="BF237" s="244">
        <f>IF(N237="snížená",J237,0)</f>
        <v>0</v>
      </c>
      <c r="BG237" s="244">
        <f>IF(N237="zákl. přenesená",J237,0)</f>
        <v>0</v>
      </c>
      <c r="BH237" s="244">
        <f>IF(N237="sníž. přenesená",J237,0)</f>
        <v>0</v>
      </c>
      <c r="BI237" s="244">
        <f>IF(N237="nulová",J237,0)</f>
        <v>0</v>
      </c>
      <c r="BJ237" s="14" t="s">
        <v>81</v>
      </c>
      <c r="BK237" s="244">
        <f>ROUND(I237*H237,2)</f>
        <v>0</v>
      </c>
      <c r="BL237" s="14" t="s">
        <v>197</v>
      </c>
      <c r="BM237" s="243" t="s">
        <v>501</v>
      </c>
    </row>
    <row r="238" spans="1:65" s="2" customFormat="1" ht="16.5" customHeight="1">
      <c r="A238" s="35"/>
      <c r="B238" s="36"/>
      <c r="C238" s="232" t="s">
        <v>502</v>
      </c>
      <c r="D238" s="232" t="s">
        <v>134</v>
      </c>
      <c r="E238" s="233" t="s">
        <v>503</v>
      </c>
      <c r="F238" s="234" t="s">
        <v>504</v>
      </c>
      <c r="G238" s="235" t="s">
        <v>251</v>
      </c>
      <c r="H238" s="236">
        <v>25.9</v>
      </c>
      <c r="I238" s="237"/>
      <c r="J238" s="238">
        <f>ROUND(I238*H238,2)</f>
        <v>0</v>
      </c>
      <c r="K238" s="234" t="s">
        <v>1</v>
      </c>
      <c r="L238" s="41"/>
      <c r="M238" s="239" t="s">
        <v>1</v>
      </c>
      <c r="N238" s="240" t="s">
        <v>39</v>
      </c>
      <c r="O238" s="88"/>
      <c r="P238" s="241">
        <f>O238*H238</f>
        <v>0</v>
      </c>
      <c r="Q238" s="241">
        <v>3E-05</v>
      </c>
      <c r="R238" s="241">
        <f>Q238*H238</f>
        <v>0.000777</v>
      </c>
      <c r="S238" s="241">
        <v>0</v>
      </c>
      <c r="T238" s="242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43" t="s">
        <v>197</v>
      </c>
      <c r="AT238" s="243" t="s">
        <v>134</v>
      </c>
      <c r="AU238" s="243" t="s">
        <v>83</v>
      </c>
      <c r="AY238" s="14" t="s">
        <v>132</v>
      </c>
      <c r="BE238" s="244">
        <f>IF(N238="základní",J238,0)</f>
        <v>0</v>
      </c>
      <c r="BF238" s="244">
        <f>IF(N238="snížená",J238,0)</f>
        <v>0</v>
      </c>
      <c r="BG238" s="244">
        <f>IF(N238="zákl. přenesená",J238,0)</f>
        <v>0</v>
      </c>
      <c r="BH238" s="244">
        <f>IF(N238="sníž. přenesená",J238,0)</f>
        <v>0</v>
      </c>
      <c r="BI238" s="244">
        <f>IF(N238="nulová",J238,0)</f>
        <v>0</v>
      </c>
      <c r="BJ238" s="14" t="s">
        <v>81</v>
      </c>
      <c r="BK238" s="244">
        <f>ROUND(I238*H238,2)</f>
        <v>0</v>
      </c>
      <c r="BL238" s="14" t="s">
        <v>197</v>
      </c>
      <c r="BM238" s="243" t="s">
        <v>505</v>
      </c>
    </row>
    <row r="239" spans="1:65" s="2" customFormat="1" ht="21.75" customHeight="1">
      <c r="A239" s="35"/>
      <c r="B239" s="36"/>
      <c r="C239" s="232" t="s">
        <v>506</v>
      </c>
      <c r="D239" s="232" t="s">
        <v>134</v>
      </c>
      <c r="E239" s="233" t="s">
        <v>507</v>
      </c>
      <c r="F239" s="234" t="s">
        <v>508</v>
      </c>
      <c r="G239" s="235" t="s">
        <v>455</v>
      </c>
      <c r="H239" s="255"/>
      <c r="I239" s="237"/>
      <c r="J239" s="238">
        <f>ROUND(I239*H239,2)</f>
        <v>0</v>
      </c>
      <c r="K239" s="234" t="s">
        <v>138</v>
      </c>
      <c r="L239" s="41"/>
      <c r="M239" s="239" t="s">
        <v>1</v>
      </c>
      <c r="N239" s="240" t="s">
        <v>39</v>
      </c>
      <c r="O239" s="88"/>
      <c r="P239" s="241">
        <f>O239*H239</f>
        <v>0</v>
      </c>
      <c r="Q239" s="241">
        <v>0</v>
      </c>
      <c r="R239" s="241">
        <f>Q239*H239</f>
        <v>0</v>
      </c>
      <c r="S239" s="241">
        <v>0</v>
      </c>
      <c r="T239" s="242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43" t="s">
        <v>197</v>
      </c>
      <c r="AT239" s="243" t="s">
        <v>134</v>
      </c>
      <c r="AU239" s="243" t="s">
        <v>83</v>
      </c>
      <c r="AY239" s="14" t="s">
        <v>132</v>
      </c>
      <c r="BE239" s="244">
        <f>IF(N239="základní",J239,0)</f>
        <v>0</v>
      </c>
      <c r="BF239" s="244">
        <f>IF(N239="snížená",J239,0)</f>
        <v>0</v>
      </c>
      <c r="BG239" s="244">
        <f>IF(N239="zákl. přenesená",J239,0)</f>
        <v>0</v>
      </c>
      <c r="BH239" s="244">
        <f>IF(N239="sníž. přenesená",J239,0)</f>
        <v>0</v>
      </c>
      <c r="BI239" s="244">
        <f>IF(N239="nulová",J239,0)</f>
        <v>0</v>
      </c>
      <c r="BJ239" s="14" t="s">
        <v>81</v>
      </c>
      <c r="BK239" s="244">
        <f>ROUND(I239*H239,2)</f>
        <v>0</v>
      </c>
      <c r="BL239" s="14" t="s">
        <v>197</v>
      </c>
      <c r="BM239" s="243" t="s">
        <v>509</v>
      </c>
    </row>
    <row r="240" spans="1:63" s="12" customFormat="1" ht="22.8" customHeight="1">
      <c r="A240" s="12"/>
      <c r="B240" s="216"/>
      <c r="C240" s="217"/>
      <c r="D240" s="218" t="s">
        <v>73</v>
      </c>
      <c r="E240" s="230" t="s">
        <v>510</v>
      </c>
      <c r="F240" s="230" t="s">
        <v>511</v>
      </c>
      <c r="G240" s="217"/>
      <c r="H240" s="217"/>
      <c r="I240" s="220"/>
      <c r="J240" s="231">
        <f>BK240</f>
        <v>0</v>
      </c>
      <c r="K240" s="217"/>
      <c r="L240" s="222"/>
      <c r="M240" s="223"/>
      <c r="N240" s="224"/>
      <c r="O240" s="224"/>
      <c r="P240" s="225">
        <f>SUM(P241:P245)</f>
        <v>0</v>
      </c>
      <c r="Q240" s="224"/>
      <c r="R240" s="225">
        <f>SUM(R241:R245)</f>
        <v>0</v>
      </c>
      <c r="S240" s="224"/>
      <c r="T240" s="226">
        <f>SUM(T241:T245)</f>
        <v>4.983586000000001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27" t="s">
        <v>83</v>
      </c>
      <c r="AT240" s="228" t="s">
        <v>73</v>
      </c>
      <c r="AU240" s="228" t="s">
        <v>81</v>
      </c>
      <c r="AY240" s="227" t="s">
        <v>132</v>
      </c>
      <c r="BK240" s="229">
        <f>SUM(BK241:BK245)</f>
        <v>0</v>
      </c>
    </row>
    <row r="241" spans="1:65" s="2" customFormat="1" ht="21.75" customHeight="1">
      <c r="A241" s="35"/>
      <c r="B241" s="36"/>
      <c r="C241" s="232" t="s">
        <v>512</v>
      </c>
      <c r="D241" s="232" t="s">
        <v>134</v>
      </c>
      <c r="E241" s="233" t="s">
        <v>513</v>
      </c>
      <c r="F241" s="234" t="s">
        <v>514</v>
      </c>
      <c r="G241" s="235" t="s">
        <v>181</v>
      </c>
      <c r="H241" s="236">
        <v>8.97</v>
      </c>
      <c r="I241" s="237"/>
      <c r="J241" s="238">
        <f>ROUND(I241*H241,2)</f>
        <v>0</v>
      </c>
      <c r="K241" s="234" t="s">
        <v>138</v>
      </c>
      <c r="L241" s="41"/>
      <c r="M241" s="239" t="s">
        <v>1</v>
      </c>
      <c r="N241" s="240" t="s">
        <v>39</v>
      </c>
      <c r="O241" s="88"/>
      <c r="P241" s="241">
        <f>O241*H241</f>
        <v>0</v>
      </c>
      <c r="Q241" s="241">
        <v>0</v>
      </c>
      <c r="R241" s="241">
        <f>Q241*H241</f>
        <v>0</v>
      </c>
      <c r="S241" s="241">
        <v>0.157</v>
      </c>
      <c r="T241" s="242">
        <f>S241*H241</f>
        <v>1.40829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43" t="s">
        <v>197</v>
      </c>
      <c r="AT241" s="243" t="s">
        <v>134</v>
      </c>
      <c r="AU241" s="243" t="s">
        <v>83</v>
      </c>
      <c r="AY241" s="14" t="s">
        <v>132</v>
      </c>
      <c r="BE241" s="244">
        <f>IF(N241="základní",J241,0)</f>
        <v>0</v>
      </c>
      <c r="BF241" s="244">
        <f>IF(N241="snížená",J241,0)</f>
        <v>0</v>
      </c>
      <c r="BG241" s="244">
        <f>IF(N241="zákl. přenesená",J241,0)</f>
        <v>0</v>
      </c>
      <c r="BH241" s="244">
        <f>IF(N241="sníž. přenesená",J241,0)</f>
        <v>0</v>
      </c>
      <c r="BI241" s="244">
        <f>IF(N241="nulová",J241,0)</f>
        <v>0</v>
      </c>
      <c r="BJ241" s="14" t="s">
        <v>81</v>
      </c>
      <c r="BK241" s="244">
        <f>ROUND(I241*H241,2)</f>
        <v>0</v>
      </c>
      <c r="BL241" s="14" t="s">
        <v>197</v>
      </c>
      <c r="BM241" s="243" t="s">
        <v>515</v>
      </c>
    </row>
    <row r="242" spans="1:65" s="2" customFormat="1" ht="21.75" customHeight="1">
      <c r="A242" s="35"/>
      <c r="B242" s="36"/>
      <c r="C242" s="232" t="s">
        <v>516</v>
      </c>
      <c r="D242" s="232" t="s">
        <v>134</v>
      </c>
      <c r="E242" s="233" t="s">
        <v>517</v>
      </c>
      <c r="F242" s="234" t="s">
        <v>518</v>
      </c>
      <c r="G242" s="235" t="s">
        <v>181</v>
      </c>
      <c r="H242" s="236">
        <v>5.083</v>
      </c>
      <c r="I242" s="237"/>
      <c r="J242" s="238">
        <f>ROUND(I242*H242,2)</f>
        <v>0</v>
      </c>
      <c r="K242" s="234" t="s">
        <v>138</v>
      </c>
      <c r="L242" s="41"/>
      <c r="M242" s="239" t="s">
        <v>1</v>
      </c>
      <c r="N242" s="240" t="s">
        <v>39</v>
      </c>
      <c r="O242" s="88"/>
      <c r="P242" s="241">
        <f>O242*H242</f>
        <v>0</v>
      </c>
      <c r="Q242" s="241">
        <v>0</v>
      </c>
      <c r="R242" s="241">
        <f>Q242*H242</f>
        <v>0</v>
      </c>
      <c r="S242" s="241">
        <v>0.187</v>
      </c>
      <c r="T242" s="242">
        <f>S242*H242</f>
        <v>0.9505210000000001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43" t="s">
        <v>197</v>
      </c>
      <c r="AT242" s="243" t="s">
        <v>134</v>
      </c>
      <c r="AU242" s="243" t="s">
        <v>83</v>
      </c>
      <c r="AY242" s="14" t="s">
        <v>132</v>
      </c>
      <c r="BE242" s="244">
        <f>IF(N242="základní",J242,0)</f>
        <v>0</v>
      </c>
      <c r="BF242" s="244">
        <f>IF(N242="snížená",J242,0)</f>
        <v>0</v>
      </c>
      <c r="BG242" s="244">
        <f>IF(N242="zákl. přenesená",J242,0)</f>
        <v>0</v>
      </c>
      <c r="BH242" s="244">
        <f>IF(N242="sníž. přenesená",J242,0)</f>
        <v>0</v>
      </c>
      <c r="BI242" s="244">
        <f>IF(N242="nulová",J242,0)</f>
        <v>0</v>
      </c>
      <c r="BJ242" s="14" t="s">
        <v>81</v>
      </c>
      <c r="BK242" s="244">
        <f>ROUND(I242*H242,2)</f>
        <v>0</v>
      </c>
      <c r="BL242" s="14" t="s">
        <v>197</v>
      </c>
      <c r="BM242" s="243" t="s">
        <v>519</v>
      </c>
    </row>
    <row r="243" spans="1:65" s="2" customFormat="1" ht="21.75" customHeight="1">
      <c r="A243" s="35"/>
      <c r="B243" s="36"/>
      <c r="C243" s="232" t="s">
        <v>520</v>
      </c>
      <c r="D243" s="232" t="s">
        <v>134</v>
      </c>
      <c r="E243" s="233" t="s">
        <v>521</v>
      </c>
      <c r="F243" s="234" t="s">
        <v>522</v>
      </c>
      <c r="G243" s="235" t="s">
        <v>251</v>
      </c>
      <c r="H243" s="236">
        <v>10</v>
      </c>
      <c r="I243" s="237"/>
      <c r="J243" s="238">
        <f>ROUND(I243*H243,2)</f>
        <v>0</v>
      </c>
      <c r="K243" s="234" t="s">
        <v>138</v>
      </c>
      <c r="L243" s="41"/>
      <c r="M243" s="239" t="s">
        <v>1</v>
      </c>
      <c r="N243" s="240" t="s">
        <v>39</v>
      </c>
      <c r="O243" s="88"/>
      <c r="P243" s="241">
        <f>O243*H243</f>
        <v>0</v>
      </c>
      <c r="Q243" s="241">
        <v>0</v>
      </c>
      <c r="R243" s="241">
        <f>Q243*H243</f>
        <v>0</v>
      </c>
      <c r="S243" s="241">
        <v>0.018</v>
      </c>
      <c r="T243" s="242">
        <f>S243*H243</f>
        <v>0.18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43" t="s">
        <v>197</v>
      </c>
      <c r="AT243" s="243" t="s">
        <v>134</v>
      </c>
      <c r="AU243" s="243" t="s">
        <v>83</v>
      </c>
      <c r="AY243" s="14" t="s">
        <v>132</v>
      </c>
      <c r="BE243" s="244">
        <f>IF(N243="základní",J243,0)</f>
        <v>0</v>
      </c>
      <c r="BF243" s="244">
        <f>IF(N243="snížená",J243,0)</f>
        <v>0</v>
      </c>
      <c r="BG243" s="244">
        <f>IF(N243="zákl. přenesená",J243,0)</f>
        <v>0</v>
      </c>
      <c r="BH243" s="244">
        <f>IF(N243="sníž. přenesená",J243,0)</f>
        <v>0</v>
      </c>
      <c r="BI243" s="244">
        <f>IF(N243="nulová",J243,0)</f>
        <v>0</v>
      </c>
      <c r="BJ243" s="14" t="s">
        <v>81</v>
      </c>
      <c r="BK243" s="244">
        <f>ROUND(I243*H243,2)</f>
        <v>0</v>
      </c>
      <c r="BL243" s="14" t="s">
        <v>197</v>
      </c>
      <c r="BM243" s="243" t="s">
        <v>523</v>
      </c>
    </row>
    <row r="244" spans="1:65" s="2" customFormat="1" ht="21.75" customHeight="1">
      <c r="A244" s="35"/>
      <c r="B244" s="36"/>
      <c r="C244" s="232" t="s">
        <v>524</v>
      </c>
      <c r="D244" s="232" t="s">
        <v>134</v>
      </c>
      <c r="E244" s="233" t="s">
        <v>525</v>
      </c>
      <c r="F244" s="234" t="s">
        <v>526</v>
      </c>
      <c r="G244" s="235" t="s">
        <v>181</v>
      </c>
      <c r="H244" s="236">
        <v>13.215</v>
      </c>
      <c r="I244" s="237"/>
      <c r="J244" s="238">
        <f>ROUND(I244*H244,2)</f>
        <v>0</v>
      </c>
      <c r="K244" s="234" t="s">
        <v>138</v>
      </c>
      <c r="L244" s="41"/>
      <c r="M244" s="239" t="s">
        <v>1</v>
      </c>
      <c r="N244" s="240" t="s">
        <v>39</v>
      </c>
      <c r="O244" s="88"/>
      <c r="P244" s="241">
        <f>O244*H244</f>
        <v>0</v>
      </c>
      <c r="Q244" s="241">
        <v>0</v>
      </c>
      <c r="R244" s="241">
        <f>Q244*H244</f>
        <v>0</v>
      </c>
      <c r="S244" s="241">
        <v>0.185</v>
      </c>
      <c r="T244" s="242">
        <f>S244*H244</f>
        <v>2.444775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43" t="s">
        <v>197</v>
      </c>
      <c r="AT244" s="243" t="s">
        <v>134</v>
      </c>
      <c r="AU244" s="243" t="s">
        <v>83</v>
      </c>
      <c r="AY244" s="14" t="s">
        <v>132</v>
      </c>
      <c r="BE244" s="244">
        <f>IF(N244="základní",J244,0)</f>
        <v>0</v>
      </c>
      <c r="BF244" s="244">
        <f>IF(N244="snížená",J244,0)</f>
        <v>0</v>
      </c>
      <c r="BG244" s="244">
        <f>IF(N244="zákl. přenesená",J244,0)</f>
        <v>0</v>
      </c>
      <c r="BH244" s="244">
        <f>IF(N244="sníž. přenesená",J244,0)</f>
        <v>0</v>
      </c>
      <c r="BI244" s="244">
        <f>IF(N244="nulová",J244,0)</f>
        <v>0</v>
      </c>
      <c r="BJ244" s="14" t="s">
        <v>81</v>
      </c>
      <c r="BK244" s="244">
        <f>ROUND(I244*H244,2)</f>
        <v>0</v>
      </c>
      <c r="BL244" s="14" t="s">
        <v>197</v>
      </c>
      <c r="BM244" s="243" t="s">
        <v>527</v>
      </c>
    </row>
    <row r="245" spans="1:65" s="2" customFormat="1" ht="21.75" customHeight="1">
      <c r="A245" s="35"/>
      <c r="B245" s="36"/>
      <c r="C245" s="232" t="s">
        <v>528</v>
      </c>
      <c r="D245" s="232" t="s">
        <v>134</v>
      </c>
      <c r="E245" s="233" t="s">
        <v>529</v>
      </c>
      <c r="F245" s="234" t="s">
        <v>530</v>
      </c>
      <c r="G245" s="235" t="s">
        <v>455</v>
      </c>
      <c r="H245" s="255"/>
      <c r="I245" s="237"/>
      <c r="J245" s="238">
        <f>ROUND(I245*H245,2)</f>
        <v>0</v>
      </c>
      <c r="K245" s="234" t="s">
        <v>138</v>
      </c>
      <c r="L245" s="41"/>
      <c r="M245" s="239" t="s">
        <v>1</v>
      </c>
      <c r="N245" s="240" t="s">
        <v>39</v>
      </c>
      <c r="O245" s="88"/>
      <c r="P245" s="241">
        <f>O245*H245</f>
        <v>0</v>
      </c>
      <c r="Q245" s="241">
        <v>0</v>
      </c>
      <c r="R245" s="241">
        <f>Q245*H245</f>
        <v>0</v>
      </c>
      <c r="S245" s="241">
        <v>0</v>
      </c>
      <c r="T245" s="242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43" t="s">
        <v>197</v>
      </c>
      <c r="AT245" s="243" t="s">
        <v>134</v>
      </c>
      <c r="AU245" s="243" t="s">
        <v>83</v>
      </c>
      <c r="AY245" s="14" t="s">
        <v>132</v>
      </c>
      <c r="BE245" s="244">
        <f>IF(N245="základní",J245,0)</f>
        <v>0</v>
      </c>
      <c r="BF245" s="244">
        <f>IF(N245="snížená",J245,0)</f>
        <v>0</v>
      </c>
      <c r="BG245" s="244">
        <f>IF(N245="zákl. přenesená",J245,0)</f>
        <v>0</v>
      </c>
      <c r="BH245" s="244">
        <f>IF(N245="sníž. přenesená",J245,0)</f>
        <v>0</v>
      </c>
      <c r="BI245" s="244">
        <f>IF(N245="nulová",J245,0)</f>
        <v>0</v>
      </c>
      <c r="BJ245" s="14" t="s">
        <v>81</v>
      </c>
      <c r="BK245" s="244">
        <f>ROUND(I245*H245,2)</f>
        <v>0</v>
      </c>
      <c r="BL245" s="14" t="s">
        <v>197</v>
      </c>
      <c r="BM245" s="243" t="s">
        <v>531</v>
      </c>
    </row>
    <row r="246" spans="1:63" s="12" customFormat="1" ht="22.8" customHeight="1">
      <c r="A246" s="12"/>
      <c r="B246" s="216"/>
      <c r="C246" s="217"/>
      <c r="D246" s="218" t="s">
        <v>73</v>
      </c>
      <c r="E246" s="230" t="s">
        <v>532</v>
      </c>
      <c r="F246" s="230" t="s">
        <v>533</v>
      </c>
      <c r="G246" s="217"/>
      <c r="H246" s="217"/>
      <c r="I246" s="220"/>
      <c r="J246" s="231">
        <f>BK246</f>
        <v>0</v>
      </c>
      <c r="K246" s="217"/>
      <c r="L246" s="222"/>
      <c r="M246" s="223"/>
      <c r="N246" s="224"/>
      <c r="O246" s="224"/>
      <c r="P246" s="225">
        <f>P247</f>
        <v>0</v>
      </c>
      <c r="Q246" s="224"/>
      <c r="R246" s="225">
        <f>R247</f>
        <v>0</v>
      </c>
      <c r="S246" s="224"/>
      <c r="T246" s="226">
        <f>T247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27" t="s">
        <v>83</v>
      </c>
      <c r="AT246" s="228" t="s">
        <v>73</v>
      </c>
      <c r="AU246" s="228" t="s">
        <v>81</v>
      </c>
      <c r="AY246" s="227" t="s">
        <v>132</v>
      </c>
      <c r="BK246" s="229">
        <f>BK247</f>
        <v>0</v>
      </c>
    </row>
    <row r="247" spans="1:65" s="2" customFormat="1" ht="16.5" customHeight="1">
      <c r="A247" s="35"/>
      <c r="B247" s="36"/>
      <c r="C247" s="232" t="s">
        <v>534</v>
      </c>
      <c r="D247" s="232" t="s">
        <v>134</v>
      </c>
      <c r="E247" s="233" t="s">
        <v>535</v>
      </c>
      <c r="F247" s="234" t="s">
        <v>536</v>
      </c>
      <c r="G247" s="235" t="s">
        <v>181</v>
      </c>
      <c r="H247" s="236">
        <v>259.44</v>
      </c>
      <c r="I247" s="237"/>
      <c r="J247" s="238">
        <f>ROUND(I247*H247,2)</f>
        <v>0</v>
      </c>
      <c r="K247" s="234" t="s">
        <v>1</v>
      </c>
      <c r="L247" s="41"/>
      <c r="M247" s="239" t="s">
        <v>1</v>
      </c>
      <c r="N247" s="240" t="s">
        <v>39</v>
      </c>
      <c r="O247" s="88"/>
      <c r="P247" s="241">
        <f>O247*H247</f>
        <v>0</v>
      </c>
      <c r="Q247" s="241">
        <v>0</v>
      </c>
      <c r="R247" s="241">
        <f>Q247*H247</f>
        <v>0</v>
      </c>
      <c r="S247" s="241">
        <v>0</v>
      </c>
      <c r="T247" s="242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43" t="s">
        <v>197</v>
      </c>
      <c r="AT247" s="243" t="s">
        <v>134</v>
      </c>
      <c r="AU247" s="243" t="s">
        <v>83</v>
      </c>
      <c r="AY247" s="14" t="s">
        <v>132</v>
      </c>
      <c r="BE247" s="244">
        <f>IF(N247="základní",J247,0)</f>
        <v>0</v>
      </c>
      <c r="BF247" s="244">
        <f>IF(N247="snížená",J247,0)</f>
        <v>0</v>
      </c>
      <c r="BG247" s="244">
        <f>IF(N247="zákl. přenesená",J247,0)</f>
        <v>0</v>
      </c>
      <c r="BH247" s="244">
        <f>IF(N247="sníž. přenesená",J247,0)</f>
        <v>0</v>
      </c>
      <c r="BI247" s="244">
        <f>IF(N247="nulová",J247,0)</f>
        <v>0</v>
      </c>
      <c r="BJ247" s="14" t="s">
        <v>81</v>
      </c>
      <c r="BK247" s="244">
        <f>ROUND(I247*H247,2)</f>
        <v>0</v>
      </c>
      <c r="BL247" s="14" t="s">
        <v>197</v>
      </c>
      <c r="BM247" s="243" t="s">
        <v>537</v>
      </c>
    </row>
    <row r="248" spans="1:63" s="12" customFormat="1" ht="25.9" customHeight="1">
      <c r="A248" s="12"/>
      <c r="B248" s="216"/>
      <c r="C248" s="217"/>
      <c r="D248" s="218" t="s">
        <v>73</v>
      </c>
      <c r="E248" s="219" t="s">
        <v>538</v>
      </c>
      <c r="F248" s="219" t="s">
        <v>539</v>
      </c>
      <c r="G248" s="217"/>
      <c r="H248" s="217"/>
      <c r="I248" s="220"/>
      <c r="J248" s="221">
        <f>BK248</f>
        <v>0</v>
      </c>
      <c r="K248" s="217"/>
      <c r="L248" s="222"/>
      <c r="M248" s="223"/>
      <c r="N248" s="224"/>
      <c r="O248" s="224"/>
      <c r="P248" s="225">
        <f>P249+P250+P252+P255+P258+P260</f>
        <v>0</v>
      </c>
      <c r="Q248" s="224"/>
      <c r="R248" s="225">
        <f>R249+R250+R252+R255+R258+R260</f>
        <v>0</v>
      </c>
      <c r="S248" s="224"/>
      <c r="T248" s="226">
        <f>T249+T250+T252+T255+T258+T260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27" t="s">
        <v>151</v>
      </c>
      <c r="AT248" s="228" t="s">
        <v>73</v>
      </c>
      <c r="AU248" s="228" t="s">
        <v>74</v>
      </c>
      <c r="AY248" s="227" t="s">
        <v>132</v>
      </c>
      <c r="BK248" s="229">
        <f>BK249+BK250+BK252+BK255+BK258+BK260</f>
        <v>0</v>
      </c>
    </row>
    <row r="249" spans="1:63" s="12" customFormat="1" ht="22.8" customHeight="1">
      <c r="A249" s="12"/>
      <c r="B249" s="216"/>
      <c r="C249" s="217"/>
      <c r="D249" s="218" t="s">
        <v>73</v>
      </c>
      <c r="E249" s="230" t="s">
        <v>540</v>
      </c>
      <c r="F249" s="230" t="s">
        <v>541</v>
      </c>
      <c r="G249" s="217"/>
      <c r="H249" s="217"/>
      <c r="I249" s="220"/>
      <c r="J249" s="231">
        <f>BK249</f>
        <v>0</v>
      </c>
      <c r="K249" s="217"/>
      <c r="L249" s="222"/>
      <c r="M249" s="223"/>
      <c r="N249" s="224"/>
      <c r="O249" s="224"/>
      <c r="P249" s="225">
        <v>0</v>
      </c>
      <c r="Q249" s="224"/>
      <c r="R249" s="225">
        <v>0</v>
      </c>
      <c r="S249" s="224"/>
      <c r="T249" s="226"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27" t="s">
        <v>151</v>
      </c>
      <c r="AT249" s="228" t="s">
        <v>73</v>
      </c>
      <c r="AU249" s="228" t="s">
        <v>81</v>
      </c>
      <c r="AY249" s="227" t="s">
        <v>132</v>
      </c>
      <c r="BK249" s="229">
        <v>0</v>
      </c>
    </row>
    <row r="250" spans="1:63" s="12" customFormat="1" ht="22.8" customHeight="1">
      <c r="A250" s="12"/>
      <c r="B250" s="216"/>
      <c r="C250" s="217"/>
      <c r="D250" s="218" t="s">
        <v>73</v>
      </c>
      <c r="E250" s="230" t="s">
        <v>542</v>
      </c>
      <c r="F250" s="230" t="s">
        <v>543</v>
      </c>
      <c r="G250" s="217"/>
      <c r="H250" s="217"/>
      <c r="I250" s="220"/>
      <c r="J250" s="231">
        <f>BK250</f>
        <v>0</v>
      </c>
      <c r="K250" s="217"/>
      <c r="L250" s="222"/>
      <c r="M250" s="223"/>
      <c r="N250" s="224"/>
      <c r="O250" s="224"/>
      <c r="P250" s="225">
        <f>P251</f>
        <v>0</v>
      </c>
      <c r="Q250" s="224"/>
      <c r="R250" s="225">
        <f>R251</f>
        <v>0</v>
      </c>
      <c r="S250" s="224"/>
      <c r="T250" s="226">
        <f>T251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27" t="s">
        <v>151</v>
      </c>
      <c r="AT250" s="228" t="s">
        <v>73</v>
      </c>
      <c r="AU250" s="228" t="s">
        <v>81</v>
      </c>
      <c r="AY250" s="227" t="s">
        <v>132</v>
      </c>
      <c r="BK250" s="229">
        <f>BK251</f>
        <v>0</v>
      </c>
    </row>
    <row r="251" spans="1:65" s="2" customFormat="1" ht="16.5" customHeight="1">
      <c r="A251" s="35"/>
      <c r="B251" s="36"/>
      <c r="C251" s="232" t="s">
        <v>544</v>
      </c>
      <c r="D251" s="232" t="s">
        <v>134</v>
      </c>
      <c r="E251" s="233" t="s">
        <v>545</v>
      </c>
      <c r="F251" s="234" t="s">
        <v>546</v>
      </c>
      <c r="G251" s="235" t="s">
        <v>547</v>
      </c>
      <c r="H251" s="236">
        <v>7381.545</v>
      </c>
      <c r="I251" s="237"/>
      <c r="J251" s="238">
        <f>ROUND(I251*H251,2)</f>
        <v>0</v>
      </c>
      <c r="K251" s="234" t="s">
        <v>319</v>
      </c>
      <c r="L251" s="41"/>
      <c r="M251" s="239" t="s">
        <v>1</v>
      </c>
      <c r="N251" s="240" t="s">
        <v>39</v>
      </c>
      <c r="O251" s="88"/>
      <c r="P251" s="241">
        <f>O251*H251</f>
        <v>0</v>
      </c>
      <c r="Q251" s="241">
        <v>0</v>
      </c>
      <c r="R251" s="241">
        <f>Q251*H251</f>
        <v>0</v>
      </c>
      <c r="S251" s="241">
        <v>0</v>
      </c>
      <c r="T251" s="242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43" t="s">
        <v>548</v>
      </c>
      <c r="AT251" s="243" t="s">
        <v>134</v>
      </c>
      <c r="AU251" s="243" t="s">
        <v>83</v>
      </c>
      <c r="AY251" s="14" t="s">
        <v>132</v>
      </c>
      <c r="BE251" s="244">
        <f>IF(N251="základní",J251,0)</f>
        <v>0</v>
      </c>
      <c r="BF251" s="244">
        <f>IF(N251="snížená",J251,0)</f>
        <v>0</v>
      </c>
      <c r="BG251" s="244">
        <f>IF(N251="zákl. přenesená",J251,0)</f>
        <v>0</v>
      </c>
      <c r="BH251" s="244">
        <f>IF(N251="sníž. přenesená",J251,0)</f>
        <v>0</v>
      </c>
      <c r="BI251" s="244">
        <f>IF(N251="nulová",J251,0)</f>
        <v>0</v>
      </c>
      <c r="BJ251" s="14" t="s">
        <v>81</v>
      </c>
      <c r="BK251" s="244">
        <f>ROUND(I251*H251,2)</f>
        <v>0</v>
      </c>
      <c r="BL251" s="14" t="s">
        <v>548</v>
      </c>
      <c r="BM251" s="243" t="s">
        <v>549</v>
      </c>
    </row>
    <row r="252" spans="1:63" s="12" customFormat="1" ht="22.8" customHeight="1">
      <c r="A252" s="12"/>
      <c r="B252" s="216"/>
      <c r="C252" s="217"/>
      <c r="D252" s="218" t="s">
        <v>73</v>
      </c>
      <c r="E252" s="230" t="s">
        <v>550</v>
      </c>
      <c r="F252" s="230" t="s">
        <v>551</v>
      </c>
      <c r="G252" s="217"/>
      <c r="H252" s="217"/>
      <c r="I252" s="220"/>
      <c r="J252" s="231">
        <f>BK252</f>
        <v>0</v>
      </c>
      <c r="K252" s="217"/>
      <c r="L252" s="222"/>
      <c r="M252" s="223"/>
      <c r="N252" s="224"/>
      <c r="O252" s="224"/>
      <c r="P252" s="225">
        <f>SUM(P253:P254)</f>
        <v>0</v>
      </c>
      <c r="Q252" s="224"/>
      <c r="R252" s="225">
        <f>SUM(R253:R254)</f>
        <v>0</v>
      </c>
      <c r="S252" s="224"/>
      <c r="T252" s="226">
        <f>SUM(T253:T254)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27" t="s">
        <v>151</v>
      </c>
      <c r="AT252" s="228" t="s">
        <v>73</v>
      </c>
      <c r="AU252" s="228" t="s">
        <v>81</v>
      </c>
      <c r="AY252" s="227" t="s">
        <v>132</v>
      </c>
      <c r="BK252" s="229">
        <f>SUM(BK253:BK254)</f>
        <v>0</v>
      </c>
    </row>
    <row r="253" spans="1:65" s="2" customFormat="1" ht="16.5" customHeight="1">
      <c r="A253" s="35"/>
      <c r="B253" s="36"/>
      <c r="C253" s="232" t="s">
        <v>552</v>
      </c>
      <c r="D253" s="232" t="s">
        <v>134</v>
      </c>
      <c r="E253" s="233" t="s">
        <v>553</v>
      </c>
      <c r="F253" s="234" t="s">
        <v>554</v>
      </c>
      <c r="G253" s="235" t="s">
        <v>1</v>
      </c>
      <c r="H253" s="236">
        <v>7381.545</v>
      </c>
      <c r="I253" s="237"/>
      <c r="J253" s="238">
        <f>ROUND(I253*H253,2)</f>
        <v>0</v>
      </c>
      <c r="K253" s="234" t="s">
        <v>319</v>
      </c>
      <c r="L253" s="41"/>
      <c r="M253" s="239" t="s">
        <v>1</v>
      </c>
      <c r="N253" s="240" t="s">
        <v>39</v>
      </c>
      <c r="O253" s="88"/>
      <c r="P253" s="241">
        <f>O253*H253</f>
        <v>0</v>
      </c>
      <c r="Q253" s="241">
        <v>0</v>
      </c>
      <c r="R253" s="241">
        <f>Q253*H253</f>
        <v>0</v>
      </c>
      <c r="S253" s="241">
        <v>0</v>
      </c>
      <c r="T253" s="242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43" t="s">
        <v>548</v>
      </c>
      <c r="AT253" s="243" t="s">
        <v>134</v>
      </c>
      <c r="AU253" s="243" t="s">
        <v>83</v>
      </c>
      <c r="AY253" s="14" t="s">
        <v>132</v>
      </c>
      <c r="BE253" s="244">
        <f>IF(N253="základní",J253,0)</f>
        <v>0</v>
      </c>
      <c r="BF253" s="244">
        <f>IF(N253="snížená",J253,0)</f>
        <v>0</v>
      </c>
      <c r="BG253" s="244">
        <f>IF(N253="zákl. přenesená",J253,0)</f>
        <v>0</v>
      </c>
      <c r="BH253" s="244">
        <f>IF(N253="sníž. přenesená",J253,0)</f>
        <v>0</v>
      </c>
      <c r="BI253" s="244">
        <f>IF(N253="nulová",J253,0)</f>
        <v>0</v>
      </c>
      <c r="BJ253" s="14" t="s">
        <v>81</v>
      </c>
      <c r="BK253" s="244">
        <f>ROUND(I253*H253,2)</f>
        <v>0</v>
      </c>
      <c r="BL253" s="14" t="s">
        <v>548</v>
      </c>
      <c r="BM253" s="243" t="s">
        <v>555</v>
      </c>
    </row>
    <row r="254" spans="1:65" s="2" customFormat="1" ht="16.5" customHeight="1">
      <c r="A254" s="35"/>
      <c r="B254" s="36"/>
      <c r="C254" s="232" t="s">
        <v>556</v>
      </c>
      <c r="D254" s="232" t="s">
        <v>134</v>
      </c>
      <c r="E254" s="233" t="s">
        <v>557</v>
      </c>
      <c r="F254" s="234" t="s">
        <v>558</v>
      </c>
      <c r="G254" s="235" t="s">
        <v>547</v>
      </c>
      <c r="H254" s="236">
        <v>7381.545</v>
      </c>
      <c r="I254" s="237"/>
      <c r="J254" s="238">
        <f>ROUND(I254*H254,2)</f>
        <v>0</v>
      </c>
      <c r="K254" s="234" t="s">
        <v>319</v>
      </c>
      <c r="L254" s="41"/>
      <c r="M254" s="239" t="s">
        <v>1</v>
      </c>
      <c r="N254" s="240" t="s">
        <v>39</v>
      </c>
      <c r="O254" s="88"/>
      <c r="P254" s="241">
        <f>O254*H254</f>
        <v>0</v>
      </c>
      <c r="Q254" s="241">
        <v>0</v>
      </c>
      <c r="R254" s="241">
        <f>Q254*H254</f>
        <v>0</v>
      </c>
      <c r="S254" s="241">
        <v>0</v>
      </c>
      <c r="T254" s="242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43" t="s">
        <v>548</v>
      </c>
      <c r="AT254" s="243" t="s">
        <v>134</v>
      </c>
      <c r="AU254" s="243" t="s">
        <v>83</v>
      </c>
      <c r="AY254" s="14" t="s">
        <v>132</v>
      </c>
      <c r="BE254" s="244">
        <f>IF(N254="základní",J254,0)</f>
        <v>0</v>
      </c>
      <c r="BF254" s="244">
        <f>IF(N254="snížená",J254,0)</f>
        <v>0</v>
      </c>
      <c r="BG254" s="244">
        <f>IF(N254="zákl. přenesená",J254,0)</f>
        <v>0</v>
      </c>
      <c r="BH254" s="244">
        <f>IF(N254="sníž. přenesená",J254,0)</f>
        <v>0</v>
      </c>
      <c r="BI254" s="244">
        <f>IF(N254="nulová",J254,0)</f>
        <v>0</v>
      </c>
      <c r="BJ254" s="14" t="s">
        <v>81</v>
      </c>
      <c r="BK254" s="244">
        <f>ROUND(I254*H254,2)</f>
        <v>0</v>
      </c>
      <c r="BL254" s="14" t="s">
        <v>548</v>
      </c>
      <c r="BM254" s="243" t="s">
        <v>559</v>
      </c>
    </row>
    <row r="255" spans="1:63" s="12" customFormat="1" ht="22.8" customHeight="1">
      <c r="A255" s="12"/>
      <c r="B255" s="216"/>
      <c r="C255" s="217"/>
      <c r="D255" s="218" t="s">
        <v>73</v>
      </c>
      <c r="E255" s="230" t="s">
        <v>560</v>
      </c>
      <c r="F255" s="230" t="s">
        <v>561</v>
      </c>
      <c r="G255" s="217"/>
      <c r="H255" s="217"/>
      <c r="I255" s="220"/>
      <c r="J255" s="231">
        <f>BK255</f>
        <v>0</v>
      </c>
      <c r="K255" s="217"/>
      <c r="L255" s="222"/>
      <c r="M255" s="223"/>
      <c r="N255" s="224"/>
      <c r="O255" s="224"/>
      <c r="P255" s="225">
        <f>SUM(P256:P257)</f>
        <v>0</v>
      </c>
      <c r="Q255" s="224"/>
      <c r="R255" s="225">
        <f>SUM(R256:R257)</f>
        <v>0</v>
      </c>
      <c r="S255" s="224"/>
      <c r="T255" s="226">
        <f>SUM(T256:T257)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27" t="s">
        <v>151</v>
      </c>
      <c r="AT255" s="228" t="s">
        <v>73</v>
      </c>
      <c r="AU255" s="228" t="s">
        <v>81</v>
      </c>
      <c r="AY255" s="227" t="s">
        <v>132</v>
      </c>
      <c r="BK255" s="229">
        <f>SUM(BK256:BK257)</f>
        <v>0</v>
      </c>
    </row>
    <row r="256" spans="1:65" s="2" customFormat="1" ht="16.5" customHeight="1">
      <c r="A256" s="35"/>
      <c r="B256" s="36"/>
      <c r="C256" s="232" t="s">
        <v>562</v>
      </c>
      <c r="D256" s="232" t="s">
        <v>134</v>
      </c>
      <c r="E256" s="233" t="s">
        <v>563</v>
      </c>
      <c r="F256" s="234" t="s">
        <v>564</v>
      </c>
      <c r="G256" s="235" t="s">
        <v>547</v>
      </c>
      <c r="H256" s="236">
        <v>7381.545</v>
      </c>
      <c r="I256" s="237"/>
      <c r="J256" s="238">
        <f>ROUND(I256*H256,2)</f>
        <v>0</v>
      </c>
      <c r="K256" s="234" t="s">
        <v>319</v>
      </c>
      <c r="L256" s="41"/>
      <c r="M256" s="239" t="s">
        <v>1</v>
      </c>
      <c r="N256" s="240" t="s">
        <v>39</v>
      </c>
      <c r="O256" s="88"/>
      <c r="P256" s="241">
        <f>O256*H256</f>
        <v>0</v>
      </c>
      <c r="Q256" s="241">
        <v>0</v>
      </c>
      <c r="R256" s="241">
        <f>Q256*H256</f>
        <v>0</v>
      </c>
      <c r="S256" s="241">
        <v>0</v>
      </c>
      <c r="T256" s="242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43" t="s">
        <v>548</v>
      </c>
      <c r="AT256" s="243" t="s">
        <v>134</v>
      </c>
      <c r="AU256" s="243" t="s">
        <v>83</v>
      </c>
      <c r="AY256" s="14" t="s">
        <v>132</v>
      </c>
      <c r="BE256" s="244">
        <f>IF(N256="základní",J256,0)</f>
        <v>0</v>
      </c>
      <c r="BF256" s="244">
        <f>IF(N256="snížená",J256,0)</f>
        <v>0</v>
      </c>
      <c r="BG256" s="244">
        <f>IF(N256="zákl. přenesená",J256,0)</f>
        <v>0</v>
      </c>
      <c r="BH256" s="244">
        <f>IF(N256="sníž. přenesená",J256,0)</f>
        <v>0</v>
      </c>
      <c r="BI256" s="244">
        <f>IF(N256="nulová",J256,0)</f>
        <v>0</v>
      </c>
      <c r="BJ256" s="14" t="s">
        <v>81</v>
      </c>
      <c r="BK256" s="244">
        <f>ROUND(I256*H256,2)</f>
        <v>0</v>
      </c>
      <c r="BL256" s="14" t="s">
        <v>548</v>
      </c>
      <c r="BM256" s="243" t="s">
        <v>565</v>
      </c>
    </row>
    <row r="257" spans="1:65" s="2" customFormat="1" ht="16.5" customHeight="1">
      <c r="A257" s="35"/>
      <c r="B257" s="36"/>
      <c r="C257" s="232" t="s">
        <v>566</v>
      </c>
      <c r="D257" s="232" t="s">
        <v>134</v>
      </c>
      <c r="E257" s="233" t="s">
        <v>567</v>
      </c>
      <c r="F257" s="234" t="s">
        <v>568</v>
      </c>
      <c r="G257" s="235" t="s">
        <v>547</v>
      </c>
      <c r="H257" s="236">
        <v>7381.545</v>
      </c>
      <c r="I257" s="237"/>
      <c r="J257" s="238">
        <f>ROUND(I257*H257,2)</f>
        <v>0</v>
      </c>
      <c r="K257" s="234" t="s">
        <v>319</v>
      </c>
      <c r="L257" s="41"/>
      <c r="M257" s="239" t="s">
        <v>1</v>
      </c>
      <c r="N257" s="240" t="s">
        <v>39</v>
      </c>
      <c r="O257" s="88"/>
      <c r="P257" s="241">
        <f>O257*H257</f>
        <v>0</v>
      </c>
      <c r="Q257" s="241">
        <v>0</v>
      </c>
      <c r="R257" s="241">
        <f>Q257*H257</f>
        <v>0</v>
      </c>
      <c r="S257" s="241">
        <v>0</v>
      </c>
      <c r="T257" s="242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43" t="s">
        <v>548</v>
      </c>
      <c r="AT257" s="243" t="s">
        <v>134</v>
      </c>
      <c r="AU257" s="243" t="s">
        <v>83</v>
      </c>
      <c r="AY257" s="14" t="s">
        <v>132</v>
      </c>
      <c r="BE257" s="244">
        <f>IF(N257="základní",J257,0)</f>
        <v>0</v>
      </c>
      <c r="BF257" s="244">
        <f>IF(N257="snížená",J257,0)</f>
        <v>0</v>
      </c>
      <c r="BG257" s="244">
        <f>IF(N257="zákl. přenesená",J257,0)</f>
        <v>0</v>
      </c>
      <c r="BH257" s="244">
        <f>IF(N257="sníž. přenesená",J257,0)</f>
        <v>0</v>
      </c>
      <c r="BI257" s="244">
        <f>IF(N257="nulová",J257,0)</f>
        <v>0</v>
      </c>
      <c r="BJ257" s="14" t="s">
        <v>81</v>
      </c>
      <c r="BK257" s="244">
        <f>ROUND(I257*H257,2)</f>
        <v>0</v>
      </c>
      <c r="BL257" s="14" t="s">
        <v>548</v>
      </c>
      <c r="BM257" s="243" t="s">
        <v>569</v>
      </c>
    </row>
    <row r="258" spans="1:63" s="12" customFormat="1" ht="22.8" customHeight="1">
      <c r="A258" s="12"/>
      <c r="B258" s="216"/>
      <c r="C258" s="217"/>
      <c r="D258" s="218" t="s">
        <v>73</v>
      </c>
      <c r="E258" s="230" t="s">
        <v>570</v>
      </c>
      <c r="F258" s="230" t="s">
        <v>571</v>
      </c>
      <c r="G258" s="217"/>
      <c r="H258" s="217"/>
      <c r="I258" s="220"/>
      <c r="J258" s="231">
        <f>BK258</f>
        <v>0</v>
      </c>
      <c r="K258" s="217"/>
      <c r="L258" s="222"/>
      <c r="M258" s="223"/>
      <c r="N258" s="224"/>
      <c r="O258" s="224"/>
      <c r="P258" s="225">
        <f>P259</f>
        <v>0</v>
      </c>
      <c r="Q258" s="224"/>
      <c r="R258" s="225">
        <f>R259</f>
        <v>0</v>
      </c>
      <c r="S258" s="224"/>
      <c r="T258" s="226">
        <f>T259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27" t="s">
        <v>151</v>
      </c>
      <c r="AT258" s="228" t="s">
        <v>73</v>
      </c>
      <c r="AU258" s="228" t="s">
        <v>81</v>
      </c>
      <c r="AY258" s="227" t="s">
        <v>132</v>
      </c>
      <c r="BK258" s="229">
        <f>BK259</f>
        <v>0</v>
      </c>
    </row>
    <row r="259" spans="1:65" s="2" customFormat="1" ht="16.5" customHeight="1">
      <c r="A259" s="35"/>
      <c r="B259" s="36"/>
      <c r="C259" s="232" t="s">
        <v>572</v>
      </c>
      <c r="D259" s="232" t="s">
        <v>134</v>
      </c>
      <c r="E259" s="233" t="s">
        <v>573</v>
      </c>
      <c r="F259" s="234" t="s">
        <v>574</v>
      </c>
      <c r="G259" s="235" t="s">
        <v>547</v>
      </c>
      <c r="H259" s="236">
        <v>7381.545</v>
      </c>
      <c r="I259" s="237"/>
      <c r="J259" s="238">
        <f>ROUND(I259*H259,2)</f>
        <v>0</v>
      </c>
      <c r="K259" s="234" t="s">
        <v>319</v>
      </c>
      <c r="L259" s="41"/>
      <c r="M259" s="239" t="s">
        <v>1</v>
      </c>
      <c r="N259" s="240" t="s">
        <v>39</v>
      </c>
      <c r="O259" s="88"/>
      <c r="P259" s="241">
        <f>O259*H259</f>
        <v>0</v>
      </c>
      <c r="Q259" s="241">
        <v>0</v>
      </c>
      <c r="R259" s="241">
        <f>Q259*H259</f>
        <v>0</v>
      </c>
      <c r="S259" s="241">
        <v>0</v>
      </c>
      <c r="T259" s="242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43" t="s">
        <v>548</v>
      </c>
      <c r="AT259" s="243" t="s">
        <v>134</v>
      </c>
      <c r="AU259" s="243" t="s">
        <v>83</v>
      </c>
      <c r="AY259" s="14" t="s">
        <v>132</v>
      </c>
      <c r="BE259" s="244">
        <f>IF(N259="základní",J259,0)</f>
        <v>0</v>
      </c>
      <c r="BF259" s="244">
        <f>IF(N259="snížená",J259,0)</f>
        <v>0</v>
      </c>
      <c r="BG259" s="244">
        <f>IF(N259="zákl. přenesená",J259,0)</f>
        <v>0</v>
      </c>
      <c r="BH259" s="244">
        <f>IF(N259="sníž. přenesená",J259,0)</f>
        <v>0</v>
      </c>
      <c r="BI259" s="244">
        <f>IF(N259="nulová",J259,0)</f>
        <v>0</v>
      </c>
      <c r="BJ259" s="14" t="s">
        <v>81</v>
      </c>
      <c r="BK259" s="244">
        <f>ROUND(I259*H259,2)</f>
        <v>0</v>
      </c>
      <c r="BL259" s="14" t="s">
        <v>548</v>
      </c>
      <c r="BM259" s="243" t="s">
        <v>575</v>
      </c>
    </row>
    <row r="260" spans="1:63" s="12" customFormat="1" ht="22.8" customHeight="1">
      <c r="A260" s="12"/>
      <c r="B260" s="216"/>
      <c r="C260" s="217"/>
      <c r="D260" s="218" t="s">
        <v>73</v>
      </c>
      <c r="E260" s="230" t="s">
        <v>576</v>
      </c>
      <c r="F260" s="230" t="s">
        <v>577</v>
      </c>
      <c r="G260" s="217"/>
      <c r="H260" s="217"/>
      <c r="I260" s="220"/>
      <c r="J260" s="231">
        <f>BK260</f>
        <v>0</v>
      </c>
      <c r="K260" s="217"/>
      <c r="L260" s="222"/>
      <c r="M260" s="223"/>
      <c r="N260" s="224"/>
      <c r="O260" s="224"/>
      <c r="P260" s="225">
        <f>P261</f>
        <v>0</v>
      </c>
      <c r="Q260" s="224"/>
      <c r="R260" s="225">
        <f>R261</f>
        <v>0</v>
      </c>
      <c r="S260" s="224"/>
      <c r="T260" s="226">
        <f>T261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27" t="s">
        <v>151</v>
      </c>
      <c r="AT260" s="228" t="s">
        <v>73</v>
      </c>
      <c r="AU260" s="228" t="s">
        <v>81</v>
      </c>
      <c r="AY260" s="227" t="s">
        <v>132</v>
      </c>
      <c r="BK260" s="229">
        <f>BK261</f>
        <v>0</v>
      </c>
    </row>
    <row r="261" spans="1:65" s="2" customFormat="1" ht="21.75" customHeight="1">
      <c r="A261" s="35"/>
      <c r="B261" s="36"/>
      <c r="C261" s="232" t="s">
        <v>578</v>
      </c>
      <c r="D261" s="232" t="s">
        <v>134</v>
      </c>
      <c r="E261" s="233" t="s">
        <v>579</v>
      </c>
      <c r="F261" s="234" t="s">
        <v>580</v>
      </c>
      <c r="G261" s="235" t="s">
        <v>547</v>
      </c>
      <c r="H261" s="236">
        <v>7381.545</v>
      </c>
      <c r="I261" s="237"/>
      <c r="J261" s="238">
        <f>ROUND(I261*H261,2)</f>
        <v>0</v>
      </c>
      <c r="K261" s="234" t="s">
        <v>319</v>
      </c>
      <c r="L261" s="41"/>
      <c r="M261" s="256" t="s">
        <v>1</v>
      </c>
      <c r="N261" s="257" t="s">
        <v>39</v>
      </c>
      <c r="O261" s="258"/>
      <c r="P261" s="259">
        <f>O261*H261</f>
        <v>0</v>
      </c>
      <c r="Q261" s="259">
        <v>0</v>
      </c>
      <c r="R261" s="259">
        <f>Q261*H261</f>
        <v>0</v>
      </c>
      <c r="S261" s="259">
        <v>0</v>
      </c>
      <c r="T261" s="260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43" t="s">
        <v>548</v>
      </c>
      <c r="AT261" s="243" t="s">
        <v>134</v>
      </c>
      <c r="AU261" s="243" t="s">
        <v>83</v>
      </c>
      <c r="AY261" s="14" t="s">
        <v>132</v>
      </c>
      <c r="BE261" s="244">
        <f>IF(N261="základní",J261,0)</f>
        <v>0</v>
      </c>
      <c r="BF261" s="244">
        <f>IF(N261="snížená",J261,0)</f>
        <v>0</v>
      </c>
      <c r="BG261" s="244">
        <f>IF(N261="zákl. přenesená",J261,0)</f>
        <v>0</v>
      </c>
      <c r="BH261" s="244">
        <f>IF(N261="sníž. přenesená",J261,0)</f>
        <v>0</v>
      </c>
      <c r="BI261" s="244">
        <f>IF(N261="nulová",J261,0)</f>
        <v>0</v>
      </c>
      <c r="BJ261" s="14" t="s">
        <v>81</v>
      </c>
      <c r="BK261" s="244">
        <f>ROUND(I261*H261,2)</f>
        <v>0</v>
      </c>
      <c r="BL261" s="14" t="s">
        <v>548</v>
      </c>
      <c r="BM261" s="243" t="s">
        <v>581</v>
      </c>
    </row>
    <row r="262" spans="1:31" s="2" customFormat="1" ht="6.95" customHeight="1">
      <c r="A262" s="35"/>
      <c r="B262" s="63"/>
      <c r="C262" s="64"/>
      <c r="D262" s="64"/>
      <c r="E262" s="64"/>
      <c r="F262" s="64"/>
      <c r="G262" s="64"/>
      <c r="H262" s="64"/>
      <c r="I262" s="180"/>
      <c r="J262" s="64"/>
      <c r="K262" s="64"/>
      <c r="L262" s="41"/>
      <c r="M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</row>
  </sheetData>
  <sheetProtection password="CC35" sheet="1" objects="1" scenarios="1" formatColumns="0" formatRows="0" autoFilter="0"/>
  <autoFilter ref="C137:K261"/>
  <mergeCells count="9">
    <mergeCell ref="E7:H7"/>
    <mergeCell ref="E9:H9"/>
    <mergeCell ref="E18:H18"/>
    <mergeCell ref="E27:H27"/>
    <mergeCell ref="E85:H85"/>
    <mergeCell ref="E87:H87"/>
    <mergeCell ref="E128:H128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86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83</v>
      </c>
    </row>
    <row r="4" spans="2:46" s="1" customFormat="1" ht="24.95" customHeight="1">
      <c r="B4" s="17"/>
      <c r="D4" s="137" t="s">
        <v>87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23.25" customHeight="1">
      <c r="B7" s="17"/>
      <c r="E7" s="140" t="str">
        <f>'Rekapitulace stavby'!K6</f>
        <v>Stavební úpravy za účelem vestavby výtahu,objekt MZe, Ve Smečkách 33, Praha 1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88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582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28. 12. 2020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27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28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27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30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27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32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27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33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34</v>
      </c>
      <c r="E30" s="35"/>
      <c r="F30" s="35"/>
      <c r="G30" s="35"/>
      <c r="H30" s="35"/>
      <c r="I30" s="141"/>
      <c r="J30" s="154">
        <f>ROUND(J118,2)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36</v>
      </c>
      <c r="G32" s="35"/>
      <c r="H32" s="35"/>
      <c r="I32" s="156" t="s">
        <v>35</v>
      </c>
      <c r="J32" s="155" t="s">
        <v>37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38</v>
      </c>
      <c r="E33" s="139" t="s">
        <v>39</v>
      </c>
      <c r="F33" s="158">
        <f>ROUND((SUM(BE118:BE122)),2)</f>
        <v>0</v>
      </c>
      <c r="G33" s="35"/>
      <c r="H33" s="35"/>
      <c r="I33" s="159">
        <v>0.21</v>
      </c>
      <c r="J33" s="158">
        <f>ROUND(((SUM(BE118:BE122))*I33),2)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40</v>
      </c>
      <c r="F34" s="158">
        <f>ROUND((SUM(BF118:BF122)),2)</f>
        <v>0</v>
      </c>
      <c r="G34" s="35"/>
      <c r="H34" s="35"/>
      <c r="I34" s="159">
        <v>0.15</v>
      </c>
      <c r="J34" s="158">
        <f>ROUND(((SUM(BF118:BF122))*I34),2)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41</v>
      </c>
      <c r="F35" s="158">
        <f>ROUND((SUM(BG118:BG122)),2)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42</v>
      </c>
      <c r="F36" s="158">
        <f>ROUND((SUM(BH118:BH122)),2)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43</v>
      </c>
      <c r="F37" s="158">
        <f>ROUND((SUM(BI118:BI122)),2)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44</v>
      </c>
      <c r="E39" s="162"/>
      <c r="F39" s="162"/>
      <c r="G39" s="163" t="s">
        <v>45</v>
      </c>
      <c r="H39" s="164" t="s">
        <v>46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47</v>
      </c>
      <c r="E50" s="169"/>
      <c r="F50" s="169"/>
      <c r="G50" s="168" t="s">
        <v>48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49</v>
      </c>
      <c r="E61" s="172"/>
      <c r="F61" s="173" t="s">
        <v>50</v>
      </c>
      <c r="G61" s="171" t="s">
        <v>49</v>
      </c>
      <c r="H61" s="172"/>
      <c r="I61" s="174"/>
      <c r="J61" s="175" t="s">
        <v>50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51</v>
      </c>
      <c r="E65" s="176"/>
      <c r="F65" s="176"/>
      <c r="G65" s="168" t="s">
        <v>52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49</v>
      </c>
      <c r="E76" s="172"/>
      <c r="F76" s="173" t="s">
        <v>50</v>
      </c>
      <c r="G76" s="171" t="s">
        <v>49</v>
      </c>
      <c r="H76" s="172"/>
      <c r="I76" s="174"/>
      <c r="J76" s="175" t="s">
        <v>50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90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3.25" customHeight="1">
      <c r="A85" s="35"/>
      <c r="B85" s="36"/>
      <c r="C85" s="37"/>
      <c r="D85" s="37"/>
      <c r="E85" s="184" t="str">
        <f>E7</f>
        <v>Stavební úpravy za účelem vestavby výtahu,objekt MZe, Ve Smečkách 33, Praha 1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88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dodavka výtahu - Dodávka a montáž výtahu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>objekt MZe, Ve Smečkách 33, Praha 1</v>
      </c>
      <c r="G89" s="37"/>
      <c r="H89" s="37"/>
      <c r="I89" s="144" t="s">
        <v>22</v>
      </c>
      <c r="J89" s="76" t="str">
        <f>IF(J12="","",J12)</f>
        <v>28. 12. 2020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30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28</v>
      </c>
      <c r="D92" s="37"/>
      <c r="E92" s="37"/>
      <c r="F92" s="24" t="str">
        <f>IF(E18="","",E18)</f>
        <v>Vyplň údaj</v>
      </c>
      <c r="G92" s="37"/>
      <c r="H92" s="37"/>
      <c r="I92" s="144" t="s">
        <v>32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91</v>
      </c>
      <c r="D94" s="186"/>
      <c r="E94" s="186"/>
      <c r="F94" s="186"/>
      <c r="G94" s="186"/>
      <c r="H94" s="186"/>
      <c r="I94" s="187"/>
      <c r="J94" s="188" t="s">
        <v>92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93</v>
      </c>
      <c r="D96" s="37"/>
      <c r="E96" s="37"/>
      <c r="F96" s="37"/>
      <c r="G96" s="37"/>
      <c r="H96" s="37"/>
      <c r="I96" s="141"/>
      <c r="J96" s="107">
        <f>J118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94</v>
      </c>
    </row>
    <row r="97" spans="1:31" s="9" customFormat="1" ht="24.95" customHeight="1">
      <c r="A97" s="9"/>
      <c r="B97" s="190"/>
      <c r="C97" s="191"/>
      <c r="D97" s="192" t="s">
        <v>95</v>
      </c>
      <c r="E97" s="193"/>
      <c r="F97" s="193"/>
      <c r="G97" s="193"/>
      <c r="H97" s="193"/>
      <c r="I97" s="194"/>
      <c r="J97" s="195">
        <f>J119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101</v>
      </c>
      <c r="E98" s="200"/>
      <c r="F98" s="200"/>
      <c r="G98" s="200"/>
      <c r="H98" s="200"/>
      <c r="I98" s="201"/>
      <c r="J98" s="202">
        <f>J120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5"/>
      <c r="B99" s="36"/>
      <c r="C99" s="37"/>
      <c r="D99" s="37"/>
      <c r="E99" s="37"/>
      <c r="F99" s="37"/>
      <c r="G99" s="37"/>
      <c r="H99" s="37"/>
      <c r="I99" s="141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63"/>
      <c r="C100" s="64"/>
      <c r="D100" s="64"/>
      <c r="E100" s="64"/>
      <c r="F100" s="64"/>
      <c r="G100" s="64"/>
      <c r="H100" s="64"/>
      <c r="I100" s="180"/>
      <c r="J100" s="64"/>
      <c r="K100" s="64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5" customHeight="1">
      <c r="A104" s="35"/>
      <c r="B104" s="65"/>
      <c r="C104" s="66"/>
      <c r="D104" s="66"/>
      <c r="E104" s="66"/>
      <c r="F104" s="66"/>
      <c r="G104" s="66"/>
      <c r="H104" s="66"/>
      <c r="I104" s="183"/>
      <c r="J104" s="66"/>
      <c r="K104" s="66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0" t="s">
        <v>117</v>
      </c>
      <c r="D105" s="37"/>
      <c r="E105" s="37"/>
      <c r="F105" s="37"/>
      <c r="G105" s="37"/>
      <c r="H105" s="37"/>
      <c r="I105" s="141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141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29" t="s">
        <v>16</v>
      </c>
      <c r="D107" s="37"/>
      <c r="E107" s="37"/>
      <c r="F107" s="37"/>
      <c r="G107" s="37"/>
      <c r="H107" s="37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3.25" customHeight="1">
      <c r="A108" s="35"/>
      <c r="B108" s="36"/>
      <c r="C108" s="37"/>
      <c r="D108" s="37"/>
      <c r="E108" s="184" t="str">
        <f>E7</f>
        <v>Stavební úpravy za účelem vestavby výtahu,objekt MZe, Ve Smečkách 33, Praha 1</v>
      </c>
      <c r="F108" s="29"/>
      <c r="G108" s="29"/>
      <c r="H108" s="29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29" t="s">
        <v>88</v>
      </c>
      <c r="D109" s="37"/>
      <c r="E109" s="37"/>
      <c r="F109" s="37"/>
      <c r="G109" s="37"/>
      <c r="H109" s="37"/>
      <c r="I109" s="141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73" t="str">
        <f>E9</f>
        <v>dodavka výtahu - Dodávka a montáž výtahu</v>
      </c>
      <c r="F110" s="37"/>
      <c r="G110" s="37"/>
      <c r="H110" s="37"/>
      <c r="I110" s="141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29" t="s">
        <v>20</v>
      </c>
      <c r="D112" s="37"/>
      <c r="E112" s="37"/>
      <c r="F112" s="24" t="str">
        <f>F12</f>
        <v>objekt MZe, Ve Smečkách 33, Praha 1</v>
      </c>
      <c r="G112" s="37"/>
      <c r="H112" s="37"/>
      <c r="I112" s="144" t="s">
        <v>22</v>
      </c>
      <c r="J112" s="76" t="str">
        <f>IF(J12="","",J12)</f>
        <v>28. 12. 2020</v>
      </c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15" customHeight="1">
      <c r="A114" s="35"/>
      <c r="B114" s="36"/>
      <c r="C114" s="29" t="s">
        <v>24</v>
      </c>
      <c r="D114" s="37"/>
      <c r="E114" s="37"/>
      <c r="F114" s="24" t="str">
        <f>E15</f>
        <v xml:space="preserve"> </v>
      </c>
      <c r="G114" s="37"/>
      <c r="H114" s="37"/>
      <c r="I114" s="144" t="s">
        <v>30</v>
      </c>
      <c r="J114" s="33" t="str">
        <f>E21</f>
        <v xml:space="preserve"> 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15" customHeight="1">
      <c r="A115" s="35"/>
      <c r="B115" s="36"/>
      <c r="C115" s="29" t="s">
        <v>28</v>
      </c>
      <c r="D115" s="37"/>
      <c r="E115" s="37"/>
      <c r="F115" s="24" t="str">
        <f>IF(E18="","",E18)</f>
        <v>Vyplň údaj</v>
      </c>
      <c r="G115" s="37"/>
      <c r="H115" s="37"/>
      <c r="I115" s="144" t="s">
        <v>32</v>
      </c>
      <c r="J115" s="33" t="str">
        <f>E24</f>
        <v xml:space="preserve"> 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" customHeight="1">
      <c r="A116" s="35"/>
      <c r="B116" s="36"/>
      <c r="C116" s="37"/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1" customFormat="1" ht="29.25" customHeight="1">
      <c r="A117" s="204"/>
      <c r="B117" s="205"/>
      <c r="C117" s="206" t="s">
        <v>118</v>
      </c>
      <c r="D117" s="207" t="s">
        <v>59</v>
      </c>
      <c r="E117" s="207" t="s">
        <v>55</v>
      </c>
      <c r="F117" s="207" t="s">
        <v>56</v>
      </c>
      <c r="G117" s="207" t="s">
        <v>119</v>
      </c>
      <c r="H117" s="207" t="s">
        <v>120</v>
      </c>
      <c r="I117" s="208" t="s">
        <v>121</v>
      </c>
      <c r="J117" s="207" t="s">
        <v>92</v>
      </c>
      <c r="K117" s="209" t="s">
        <v>122</v>
      </c>
      <c r="L117" s="210"/>
      <c r="M117" s="97" t="s">
        <v>1</v>
      </c>
      <c r="N117" s="98" t="s">
        <v>38</v>
      </c>
      <c r="O117" s="98" t="s">
        <v>123</v>
      </c>
      <c r="P117" s="98" t="s">
        <v>124</v>
      </c>
      <c r="Q117" s="98" t="s">
        <v>125</v>
      </c>
      <c r="R117" s="98" t="s">
        <v>126</v>
      </c>
      <c r="S117" s="98" t="s">
        <v>127</v>
      </c>
      <c r="T117" s="99" t="s">
        <v>128</v>
      </c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</row>
    <row r="118" spans="1:63" s="2" customFormat="1" ht="22.8" customHeight="1">
      <c r="A118" s="35"/>
      <c r="B118" s="36"/>
      <c r="C118" s="104" t="s">
        <v>129</v>
      </c>
      <c r="D118" s="37"/>
      <c r="E118" s="37"/>
      <c r="F118" s="37"/>
      <c r="G118" s="37"/>
      <c r="H118" s="37"/>
      <c r="I118" s="141"/>
      <c r="J118" s="211">
        <f>BK118</f>
        <v>0</v>
      </c>
      <c r="K118" s="37"/>
      <c r="L118" s="41"/>
      <c r="M118" s="100"/>
      <c r="N118" s="212"/>
      <c r="O118" s="101"/>
      <c r="P118" s="213">
        <f>P119</f>
        <v>0</v>
      </c>
      <c r="Q118" s="101"/>
      <c r="R118" s="213">
        <f>R119</f>
        <v>0</v>
      </c>
      <c r="S118" s="101"/>
      <c r="T118" s="214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4" t="s">
        <v>73</v>
      </c>
      <c r="AU118" s="14" t="s">
        <v>94</v>
      </c>
      <c r="BK118" s="215">
        <f>BK119</f>
        <v>0</v>
      </c>
    </row>
    <row r="119" spans="1:63" s="12" customFormat="1" ht="25.9" customHeight="1">
      <c r="A119" s="12"/>
      <c r="B119" s="216"/>
      <c r="C119" s="217"/>
      <c r="D119" s="218" t="s">
        <v>73</v>
      </c>
      <c r="E119" s="219" t="s">
        <v>130</v>
      </c>
      <c r="F119" s="219" t="s">
        <v>131</v>
      </c>
      <c r="G119" s="217"/>
      <c r="H119" s="217"/>
      <c r="I119" s="220"/>
      <c r="J119" s="221">
        <f>BK119</f>
        <v>0</v>
      </c>
      <c r="K119" s="217"/>
      <c r="L119" s="222"/>
      <c r="M119" s="223"/>
      <c r="N119" s="224"/>
      <c r="O119" s="224"/>
      <c r="P119" s="225">
        <f>P120</f>
        <v>0</v>
      </c>
      <c r="Q119" s="224"/>
      <c r="R119" s="225">
        <f>R120</f>
        <v>0</v>
      </c>
      <c r="S119" s="224"/>
      <c r="T119" s="226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7" t="s">
        <v>81</v>
      </c>
      <c r="AT119" s="228" t="s">
        <v>73</v>
      </c>
      <c r="AU119" s="228" t="s">
        <v>74</v>
      </c>
      <c r="AY119" s="227" t="s">
        <v>132</v>
      </c>
      <c r="BK119" s="229">
        <f>BK120</f>
        <v>0</v>
      </c>
    </row>
    <row r="120" spans="1:63" s="12" customFormat="1" ht="22.8" customHeight="1">
      <c r="A120" s="12"/>
      <c r="B120" s="216"/>
      <c r="C120" s="217"/>
      <c r="D120" s="218" t="s">
        <v>73</v>
      </c>
      <c r="E120" s="230" t="s">
        <v>168</v>
      </c>
      <c r="F120" s="230" t="s">
        <v>289</v>
      </c>
      <c r="G120" s="217"/>
      <c r="H120" s="217"/>
      <c r="I120" s="220"/>
      <c r="J120" s="231">
        <f>BK120</f>
        <v>0</v>
      </c>
      <c r="K120" s="217"/>
      <c r="L120" s="222"/>
      <c r="M120" s="223"/>
      <c r="N120" s="224"/>
      <c r="O120" s="224"/>
      <c r="P120" s="225">
        <f>SUM(P121:P122)</f>
        <v>0</v>
      </c>
      <c r="Q120" s="224"/>
      <c r="R120" s="225">
        <f>SUM(R121:R122)</f>
        <v>0</v>
      </c>
      <c r="S120" s="224"/>
      <c r="T120" s="226">
        <f>SUM(T121:T122)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7" t="s">
        <v>81</v>
      </c>
      <c r="AT120" s="228" t="s">
        <v>73</v>
      </c>
      <c r="AU120" s="228" t="s">
        <v>81</v>
      </c>
      <c r="AY120" s="227" t="s">
        <v>132</v>
      </c>
      <c r="BK120" s="229">
        <f>SUM(BK121:BK122)</f>
        <v>0</v>
      </c>
    </row>
    <row r="121" spans="1:65" s="2" customFormat="1" ht="16.5" customHeight="1">
      <c r="A121" s="35"/>
      <c r="B121" s="36"/>
      <c r="C121" s="232" t="s">
        <v>81</v>
      </c>
      <c r="D121" s="232" t="s">
        <v>134</v>
      </c>
      <c r="E121" s="233" t="s">
        <v>583</v>
      </c>
      <c r="F121" s="234" t="s">
        <v>584</v>
      </c>
      <c r="G121" s="235" t="s">
        <v>200</v>
      </c>
      <c r="H121" s="236">
        <v>1</v>
      </c>
      <c r="I121" s="237"/>
      <c r="J121" s="238">
        <f>ROUND(I121*H121,2)</f>
        <v>0</v>
      </c>
      <c r="K121" s="234" t="s">
        <v>1</v>
      </c>
      <c r="L121" s="41"/>
      <c r="M121" s="239" t="s">
        <v>1</v>
      </c>
      <c r="N121" s="240" t="s">
        <v>39</v>
      </c>
      <c r="O121" s="88"/>
      <c r="P121" s="241">
        <f>O121*H121</f>
        <v>0</v>
      </c>
      <c r="Q121" s="241">
        <v>0</v>
      </c>
      <c r="R121" s="241">
        <f>Q121*H121</f>
        <v>0</v>
      </c>
      <c r="S121" s="241">
        <v>0</v>
      </c>
      <c r="T121" s="242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43" t="s">
        <v>139</v>
      </c>
      <c r="AT121" s="243" t="s">
        <v>134</v>
      </c>
      <c r="AU121" s="243" t="s">
        <v>83</v>
      </c>
      <c r="AY121" s="14" t="s">
        <v>132</v>
      </c>
      <c r="BE121" s="244">
        <f>IF(N121="základní",J121,0)</f>
        <v>0</v>
      </c>
      <c r="BF121" s="244">
        <f>IF(N121="snížená",J121,0)</f>
        <v>0</v>
      </c>
      <c r="BG121" s="244">
        <f>IF(N121="zákl. přenesená",J121,0)</f>
        <v>0</v>
      </c>
      <c r="BH121" s="244">
        <f>IF(N121="sníž. přenesená",J121,0)</f>
        <v>0</v>
      </c>
      <c r="BI121" s="244">
        <f>IF(N121="nulová",J121,0)</f>
        <v>0</v>
      </c>
      <c r="BJ121" s="14" t="s">
        <v>81</v>
      </c>
      <c r="BK121" s="244">
        <f>ROUND(I121*H121,2)</f>
        <v>0</v>
      </c>
      <c r="BL121" s="14" t="s">
        <v>139</v>
      </c>
      <c r="BM121" s="243" t="s">
        <v>585</v>
      </c>
    </row>
    <row r="122" spans="1:65" s="2" customFormat="1" ht="16.5" customHeight="1">
      <c r="A122" s="35"/>
      <c r="B122" s="36"/>
      <c r="C122" s="232" t="s">
        <v>83</v>
      </c>
      <c r="D122" s="232" t="s">
        <v>134</v>
      </c>
      <c r="E122" s="233" t="s">
        <v>586</v>
      </c>
      <c r="F122" s="234" t="s">
        <v>587</v>
      </c>
      <c r="G122" s="235" t="s">
        <v>200</v>
      </c>
      <c r="H122" s="236">
        <v>1</v>
      </c>
      <c r="I122" s="237"/>
      <c r="J122" s="238">
        <f>ROUND(I122*H122,2)</f>
        <v>0</v>
      </c>
      <c r="K122" s="234" t="s">
        <v>1</v>
      </c>
      <c r="L122" s="41"/>
      <c r="M122" s="256" t="s">
        <v>1</v>
      </c>
      <c r="N122" s="257" t="s">
        <v>39</v>
      </c>
      <c r="O122" s="258"/>
      <c r="P122" s="259">
        <f>O122*H122</f>
        <v>0</v>
      </c>
      <c r="Q122" s="259">
        <v>0</v>
      </c>
      <c r="R122" s="259">
        <f>Q122*H122</f>
        <v>0</v>
      </c>
      <c r="S122" s="259">
        <v>0</v>
      </c>
      <c r="T122" s="260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43" t="s">
        <v>139</v>
      </c>
      <c r="AT122" s="243" t="s">
        <v>134</v>
      </c>
      <c r="AU122" s="243" t="s">
        <v>83</v>
      </c>
      <c r="AY122" s="14" t="s">
        <v>132</v>
      </c>
      <c r="BE122" s="244">
        <f>IF(N122="základní",J122,0)</f>
        <v>0</v>
      </c>
      <c r="BF122" s="244">
        <f>IF(N122="snížená",J122,0)</f>
        <v>0</v>
      </c>
      <c r="BG122" s="244">
        <f>IF(N122="zákl. přenesená",J122,0)</f>
        <v>0</v>
      </c>
      <c r="BH122" s="244">
        <f>IF(N122="sníž. přenesená",J122,0)</f>
        <v>0</v>
      </c>
      <c r="BI122" s="244">
        <f>IF(N122="nulová",J122,0)</f>
        <v>0</v>
      </c>
      <c r="BJ122" s="14" t="s">
        <v>81</v>
      </c>
      <c r="BK122" s="244">
        <f>ROUND(I122*H122,2)</f>
        <v>0</v>
      </c>
      <c r="BL122" s="14" t="s">
        <v>139</v>
      </c>
      <c r="BM122" s="243" t="s">
        <v>588</v>
      </c>
    </row>
    <row r="123" spans="1:31" s="2" customFormat="1" ht="6.95" customHeight="1">
      <c r="A123" s="35"/>
      <c r="B123" s="63"/>
      <c r="C123" s="64"/>
      <c r="D123" s="64"/>
      <c r="E123" s="64"/>
      <c r="F123" s="64"/>
      <c r="G123" s="64"/>
      <c r="H123" s="64"/>
      <c r="I123" s="180"/>
      <c r="J123" s="64"/>
      <c r="K123" s="64"/>
      <c r="L123" s="41"/>
      <c r="M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</sheetData>
  <sheetProtection password="CC35" sheet="1" objects="1" scenarios="1" formatColumns="0" formatRows="0" autoFilter="0"/>
  <autoFilter ref="C117:K12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Jana-PC\Jana</dc:creator>
  <cp:keywords/>
  <dc:description/>
  <cp:lastModifiedBy>Jana-PC\Jana</cp:lastModifiedBy>
  <dcterms:created xsi:type="dcterms:W3CDTF">2021-03-23T13:42:50Z</dcterms:created>
  <dcterms:modified xsi:type="dcterms:W3CDTF">2021-03-23T13:42:56Z</dcterms:modified>
  <cp:category/>
  <cp:version/>
  <cp:contentType/>
  <cp:contentStatus/>
</cp:coreProperties>
</file>