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9405" activeTab="0"/>
  </bookViews>
  <sheets>
    <sheet name="Rekapitulace stavby" sheetId="1" r:id="rId1"/>
    <sheet name="Smecky-vyuziti-prost - Vy..." sheetId="2" r:id="rId2"/>
  </sheets>
  <definedNames>
    <definedName name="_xlnm._FilterDatabase" localSheetId="1" hidden="1">'Smecky-vyuziti-prost - Vy...'!$C$133:$K$223</definedName>
    <definedName name="_xlnm.Print_Area" localSheetId="0">'Rekapitulace stavby'!$D$4:$AO$76,'Rekapitulace stavby'!$C$82:$AQ$96</definedName>
    <definedName name="_xlnm.Print_Area" localSheetId="1">'Smecky-vyuziti-prost - Vy...'!$C$4:$J$76,'Smecky-vyuziti-prost - Vy...'!$C$82:$J$117,'Smecky-vyuziti-prost - Vy...'!$C$123:$K$223</definedName>
    <definedName name="_xlnm.Print_Titles" localSheetId="0">'Rekapitulace stavby'!$92:$92</definedName>
    <definedName name="_xlnm.Print_Titles" localSheetId="1">'Smecky-vyuziti-prost - Vy...'!$133:$133</definedName>
  </definedNames>
  <calcPr calcId="162913"/>
</workbook>
</file>

<file path=xl/sharedStrings.xml><?xml version="1.0" encoding="utf-8"?>
<sst xmlns="http://schemas.openxmlformats.org/spreadsheetml/2006/main" count="1414" uniqueCount="437">
  <si>
    <t>Export Komplet</t>
  </si>
  <si>
    <t/>
  </si>
  <si>
    <t>2.0</t>
  </si>
  <si>
    <t>ZAMOK</t>
  </si>
  <si>
    <t>False</t>
  </si>
  <si>
    <t>{61b2d915-ec3b-4d8f-b0ca-14b12e30e9fb}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</si>
  <si>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</si>
  <si>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</si>
  <si>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</si>
  <si>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</si>
  <si>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</si>
  <si>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</si>
  <si>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</si>
  <si>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</si>
  <si>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Smecky-vyuziti-prost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</si>
  <si>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</si>
  <si>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</si>
  <si>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Využití prostoru v přízemí, objekt  MZe ČR, Ve Smečkách 33,Praha 1</t>
  </si>
  <si>
    <t>KSO:</t>
  </si>
  <si>
    <t>CC-CZ:</t>
  </si>
  <si>
    <t>Místo:</t>
  </si>
  <si>
    <t>objekt  MZe ČR, Ve Smečkách 33,Praha 1</t>
  </si>
  <si>
    <t>Datum:</t>
  </si>
  <si>
    <t>26. 5. 2020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</si>
  <si>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</si>
  <si>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</si>
  <si>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</si>
  <si>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</si>
  <si>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</si>
  <si>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</si>
  <si>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</si>
  <si>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</si>
  <si>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</si>
  <si>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</si>
  <si>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</si>
  <si>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</si>
  <si>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</si>
  <si>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</si>
  <si>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</si>
  <si>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</si>
  <si>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</si>
  <si>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</si>
  <si>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</si>
  <si>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</si>
  <si>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</si>
  <si>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</si>
  <si>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</si>
  <si>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</si>
  <si>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</si>
  <si>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</si>
  <si>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</si>
  <si>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</si>
  <si>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</si>
  <si>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</si>
  <si>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</si>
  <si>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</si>
  <si>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</si>
  <si>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</si>
  <si>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</si>
  <si>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</si>
  <si>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</si>
  <si>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</si>
  <si>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</si>
  <si>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</si>
  <si>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</si>
  <si>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</si>
  <si>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</si>
  <si>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</si>
  <si>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</si>
  <si>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</si>
  <si>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</si>
  <si>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</si>
  <si>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</si>
  <si>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</si>
  <si>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</si>
  <si>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</si>
  <si>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</si>
  <si>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</si>
  <si>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</si>
  <si>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</si>
  <si>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</si>
  <si>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</si>
  <si>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</si>
  <si>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</si>
  <si>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</si>
  <si>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</si>
  <si>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</si>
  <si>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</si>
  <si>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</si>
  <si>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</si>
  <si>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</si>
  <si>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</si>
  <si>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</si>
  <si>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</si>
  <si>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</si>
  <si>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</si>
  <si>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</t>
  </si>
  <si>
    <t xml:space="preserve">    741 - Elektroinstalace 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</si>
  <si>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</si>
  <si>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</si>
  <si>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</si>
  <si>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</si>
  <si>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</si>
  <si>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</si>
  <si>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</si>
  <si>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</si>
  <si>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</si>
  <si>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</si>
  <si>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</si>
  <si>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</si>
  <si>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</si>
  <si>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</si>
  <si>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</si>
  <si>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</si>
  <si>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</si>
  <si>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</si>
  <si>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</si>
  <si>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</si>
  <si>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</si>
  <si>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</si>
  <si>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</si>
  <si>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</si>
  <si>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</si>
  <si>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</si>
  <si>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</si>
  <si>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</si>
  <si>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</si>
  <si>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</si>
  <si>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</si>
  <si>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</si>
  <si>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</si>
  <si>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</si>
  <si>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CS ÚRS 2020 01</t>
  </si>
  <si>
    <t>4</t>
  </si>
  <si>
    <t>2023128781</t>
  </si>
  <si>
    <t>342291111</t>
  </si>
  <si>
    <t>Ukotvení příček  tl příčky do 100 mm</t>
  </si>
  <si>
    <t>m</t>
  </si>
  <si>
    <t>-1358477724</t>
  </si>
  <si>
    <t>Vodorovné konstrukce</t>
  </si>
  <si>
    <t>434311114</t>
  </si>
  <si>
    <t xml:space="preserve">Schodišťové stupně  z betonu tř. C 12/15 </t>
  </si>
  <si>
    <t>1628609967</t>
  </si>
  <si>
    <t>434351141</t>
  </si>
  <si>
    <t>Zřízení bednění stupňů přímočarých schodišť</t>
  </si>
  <si>
    <t>-1444944031</t>
  </si>
  <si>
    <t>5</t>
  </si>
  <si>
    <t>434351142</t>
  </si>
  <si>
    <t>Odstranění bednění stupňů přímočarých schodišť</t>
  </si>
  <si>
    <t>894279573</t>
  </si>
  <si>
    <t>6</t>
  </si>
  <si>
    <t>Úpravy povrchů, podlahy a osazování výplní</t>
  </si>
  <si>
    <t>611315423</t>
  </si>
  <si>
    <t>Oprava vnitřní vápenné štukové omítky stropů v rozsahu plochy do 70%</t>
  </si>
  <si>
    <t>-910493255</t>
  </si>
  <si>
    <t>7</t>
  </si>
  <si>
    <t>612315423</t>
  </si>
  <si>
    <t>Oprava vnitřní vápenné štukové omítky stěn v rozsahu plochy do 70%</t>
  </si>
  <si>
    <t>-886911824</t>
  </si>
  <si>
    <t>8</t>
  </si>
  <si>
    <t>612135011</t>
  </si>
  <si>
    <t xml:space="preserve">Vyrovnání podkladu vnitřních stěn </t>
  </si>
  <si>
    <t>612890210</t>
  </si>
  <si>
    <t>9</t>
  </si>
  <si>
    <t>612311141</t>
  </si>
  <si>
    <t>Vápenná omítka štuková dvouvrstvá vnitřních stěn nanášená ručně</t>
  </si>
  <si>
    <t>-741297111</t>
  </si>
  <si>
    <t>10</t>
  </si>
  <si>
    <t>642945111</t>
  </si>
  <si>
    <t>Chráněná únik.cesta - Osazování protipožárních nebo protiplynových zárubní dveří jednokřídlových do 2,5 m2</t>
  </si>
  <si>
    <t>kus</t>
  </si>
  <si>
    <t>CS ÚRS 2017 01</t>
  </si>
  <si>
    <t>-2134465438</t>
  </si>
  <si>
    <t>Ostatní konstrukce a práce, bourání</t>
  </si>
  <si>
    <t>11</t>
  </si>
  <si>
    <t>952900001</t>
  </si>
  <si>
    <t>Dokončovací práce</t>
  </si>
  <si>
    <t>kpl</t>
  </si>
  <si>
    <t>-946087515</t>
  </si>
  <si>
    <t>12</t>
  </si>
  <si>
    <t>952900002</t>
  </si>
  <si>
    <t>Denní úklid staveniště</t>
  </si>
  <si>
    <t>hod</t>
  </si>
  <si>
    <t>580440634</t>
  </si>
  <si>
    <t>13</t>
  </si>
  <si>
    <t>952900005</t>
  </si>
  <si>
    <t>Pomocné stavební práce pro ZT, EL</t>
  </si>
  <si>
    <t>918214800</t>
  </si>
  <si>
    <t>14</t>
  </si>
  <si>
    <t>M</t>
  </si>
  <si>
    <t>55347200</t>
  </si>
  <si>
    <t>D+M - dvířka  nerezová 400x300mm</t>
  </si>
  <si>
    <t>1560465887</t>
  </si>
  <si>
    <t>952900007</t>
  </si>
  <si>
    <t>Demontáž zařizovacích předmětů a osvětlení</t>
  </si>
  <si>
    <t>650036352</t>
  </si>
  <si>
    <t>16</t>
  </si>
  <si>
    <t>952900008</t>
  </si>
  <si>
    <t>Demontáž provizorních schodů</t>
  </si>
  <si>
    <t>-125743967</t>
  </si>
  <si>
    <t>17</t>
  </si>
  <si>
    <t>952901111</t>
  </si>
  <si>
    <t>Vyčištění budov bytové a občanské výstavby při výšce podlaží do 4 m</t>
  </si>
  <si>
    <t>394975850</t>
  </si>
  <si>
    <t>18</t>
  </si>
  <si>
    <t>965081213</t>
  </si>
  <si>
    <t>Bourání podlah z dlaždic keramických nebo xylolitových tl do 10 mm plochy přes 1 m2</t>
  </si>
  <si>
    <t>-1907232894</t>
  </si>
  <si>
    <t>19</t>
  </si>
  <si>
    <t>968072455</t>
  </si>
  <si>
    <t>Vybourání kovových dveřních zárubní pl do 2 m2</t>
  </si>
  <si>
    <t>-1869842461</t>
  </si>
  <si>
    <t>20</t>
  </si>
  <si>
    <t>973031812</t>
  </si>
  <si>
    <t>Vysekání kapes ve zdivu cihelném na MV nebo MVC pro zavázání příček tl do 100 mm</t>
  </si>
  <si>
    <t>-591507708</t>
  </si>
  <si>
    <t>978011191</t>
  </si>
  <si>
    <t>Otlučení (osekání) vnitřní vápenné nebo vápenocementové omítky stropů v rozsahu přes 50 do 100 %</t>
  </si>
  <si>
    <t>-222573481</t>
  </si>
  <si>
    <t>22</t>
  </si>
  <si>
    <t>978013191</t>
  </si>
  <si>
    <t>Otlučení (osekání) vnitřní vápenné nebo vápenocementové omítky stěn v rozsahu přes 50 do 100 %</t>
  </si>
  <si>
    <t>-1375886103</t>
  </si>
  <si>
    <t>23</t>
  </si>
  <si>
    <t>978059541</t>
  </si>
  <si>
    <t xml:space="preserve">Odsekání a odebrání obkladů stěn z vnitřních obkládaček plochy </t>
  </si>
  <si>
    <t>1707974102</t>
  </si>
  <si>
    <t>997</t>
  </si>
  <si>
    <t>Přesun sutě</t>
  </si>
  <si>
    <t>24</t>
  </si>
  <si>
    <t>997013211</t>
  </si>
  <si>
    <t>Vnitrostaveništní doprava suti a vybouraných hmot pro budovy v do 6 m ručně</t>
  </si>
  <si>
    <t>t</t>
  </si>
  <si>
    <t>-1513498198</t>
  </si>
  <si>
    <t>25</t>
  </si>
  <si>
    <t>997013219</t>
  </si>
  <si>
    <t>Příplatek k vnitrostaveništní dopravě suti a vybouraných hmot za zvětšenou dopravu suti ZKD 10 m</t>
  </si>
  <si>
    <t>-233223373</t>
  </si>
  <si>
    <t>26</t>
  </si>
  <si>
    <t>997013501</t>
  </si>
  <si>
    <t>Odvoz suti a vybouraných hmot na skládku nebo meziskládku do 1 km se složením</t>
  </si>
  <si>
    <t>-1651835701</t>
  </si>
  <si>
    <t>27</t>
  </si>
  <si>
    <t>997013509</t>
  </si>
  <si>
    <t>Příplatek k odvozu suti a vybouraných hmot na skládku ZKD 1 km přes 1 km</t>
  </si>
  <si>
    <t>1613039569</t>
  </si>
  <si>
    <t>28</t>
  </si>
  <si>
    <t>997013631</t>
  </si>
  <si>
    <t>Poplatek za uložení na skládce (skládkovné) stavebního odpadu směsného kód odpadu 17 09 04</t>
  </si>
  <si>
    <t>646286498</t>
  </si>
  <si>
    <t>998</t>
  </si>
  <si>
    <t>Přesun hmot</t>
  </si>
  <si>
    <t>29</t>
  </si>
  <si>
    <t>998017002</t>
  </si>
  <si>
    <t>Přesun hmot s omezením mechanizace pro budovy v do 12 m</t>
  </si>
  <si>
    <t>1925270864</t>
  </si>
  <si>
    <t>PSV</t>
  </si>
  <si>
    <t>Práce a dodávky PSV</t>
  </si>
  <si>
    <t>722</t>
  </si>
  <si>
    <t xml:space="preserve">Zdravotechnika </t>
  </si>
  <si>
    <t>30</t>
  </si>
  <si>
    <t>722110000</t>
  </si>
  <si>
    <t>D+M - Průtokový ohřívač  vč. rozvodů  SV a TUV</t>
  </si>
  <si>
    <t>1872758</t>
  </si>
  <si>
    <t>31</t>
  </si>
  <si>
    <t>998722202</t>
  </si>
  <si>
    <t>%</t>
  </si>
  <si>
    <t>-1039278457</t>
  </si>
  <si>
    <t>741</t>
  </si>
  <si>
    <t xml:space="preserve">Elektroinstalace </t>
  </si>
  <si>
    <t>32</t>
  </si>
  <si>
    <t>741100000</t>
  </si>
  <si>
    <t>Elektroinstalace - rozvody, svítidla a rozvody slaboproudu</t>
  </si>
  <si>
    <t>1960871846</t>
  </si>
  <si>
    <t>763</t>
  </si>
  <si>
    <t>Konstrukce suché výstavby</t>
  </si>
  <si>
    <t>33</t>
  </si>
  <si>
    <t>763111812</t>
  </si>
  <si>
    <t>Demontáž SDK příčky s jednoduchou ocelovou nosnou konstrukcí</t>
  </si>
  <si>
    <t>1871298406</t>
  </si>
  <si>
    <t>34</t>
  </si>
  <si>
    <t>763121413</t>
  </si>
  <si>
    <t>SDK stěna předsazená  bez izolace EI 15</t>
  </si>
  <si>
    <t>-999910797</t>
  </si>
  <si>
    <t>35</t>
  </si>
  <si>
    <t>998763201</t>
  </si>
  <si>
    <t>-468203078</t>
  </si>
  <si>
    <t>766</t>
  </si>
  <si>
    <t>Konstrukce truhlářské</t>
  </si>
  <si>
    <t>36</t>
  </si>
  <si>
    <t>766660021</t>
  </si>
  <si>
    <t>Chráněná únik.cesta - Montáž dveřních křídel otvíravých 1křídlových š do 0,8 m požárních do ocelové zárubně</t>
  </si>
  <si>
    <t>CS ÚRS 2015 01</t>
  </si>
  <si>
    <t>579622978</t>
  </si>
  <si>
    <t>37</t>
  </si>
  <si>
    <t>766691914a</t>
  </si>
  <si>
    <t>Chráněná únik.cesta - Vyvěšení nebo zavěšení dřevěných křídel dveří pl do 2 m2</t>
  </si>
  <si>
    <t>-569425364</t>
  </si>
  <si>
    <t>38</t>
  </si>
  <si>
    <t>611600003</t>
  </si>
  <si>
    <t>dveře dřevěné protipožární  vnitřní 1křídlové vč. zárubně 80/197</t>
  </si>
  <si>
    <t>820895813</t>
  </si>
  <si>
    <t>39</t>
  </si>
  <si>
    <t>766691914</t>
  </si>
  <si>
    <t>Vyvěšení nebo zavěšení dřevěných křídel dveří pl do 2 m2</t>
  </si>
  <si>
    <t>2068839168</t>
  </si>
  <si>
    <t>40</t>
  </si>
  <si>
    <t>766811113</t>
  </si>
  <si>
    <t>Dodávka a montáž kuchyňské linky komplet</t>
  </si>
  <si>
    <t>-1849839114</t>
  </si>
  <si>
    <t>41</t>
  </si>
  <si>
    <t>766811114</t>
  </si>
  <si>
    <t>Šatní stěna se zrcadlem</t>
  </si>
  <si>
    <t>1580853129</t>
  </si>
  <si>
    <t>42</t>
  </si>
  <si>
    <t>998766202</t>
  </si>
  <si>
    <t>1035621124</t>
  </si>
  <si>
    <t>767</t>
  </si>
  <si>
    <t>Konstrukce zámečnické</t>
  </si>
  <si>
    <t>43</t>
  </si>
  <si>
    <t>55341002</t>
  </si>
  <si>
    <t>okno ozn. PO1</t>
  </si>
  <si>
    <t>-491093666</t>
  </si>
  <si>
    <t>44</t>
  </si>
  <si>
    <t>767646510</t>
  </si>
  <si>
    <t>Montáž okna  protipožárního  PO1</t>
  </si>
  <si>
    <t>1345030538</t>
  </si>
  <si>
    <t>45</t>
  </si>
  <si>
    <t>998767202</t>
  </si>
  <si>
    <t>-1533734569</t>
  </si>
  <si>
    <t>771</t>
  </si>
  <si>
    <t>Podlahy z dlaždic</t>
  </si>
  <si>
    <t>46</t>
  </si>
  <si>
    <t>771274113</t>
  </si>
  <si>
    <t>Montáž obkladů stupnic z dlaždic keramických flexibilní lepidlo š do 300 mm</t>
  </si>
  <si>
    <t>2075609264</t>
  </si>
  <si>
    <t>47</t>
  </si>
  <si>
    <t>771274231</t>
  </si>
  <si>
    <t>Montáž obkladů podstupnic z dlaždic hladkých keramických flexibilní lepidlo v do 150 mm</t>
  </si>
  <si>
    <t>1644519576</t>
  </si>
  <si>
    <t>48</t>
  </si>
  <si>
    <t>771471112</t>
  </si>
  <si>
    <t>Montáž soklíků z dlaždic keramických rovných do malty v do 90 mm</t>
  </si>
  <si>
    <t>527557136</t>
  </si>
  <si>
    <t>49</t>
  </si>
  <si>
    <t>771571116</t>
  </si>
  <si>
    <t xml:space="preserve">Montáž podlah z keramických dlaždic </t>
  </si>
  <si>
    <t>467838061</t>
  </si>
  <si>
    <t>50</t>
  </si>
  <si>
    <t>597612970</t>
  </si>
  <si>
    <t>dlaždice keramické</t>
  </si>
  <si>
    <t>964990801</t>
  </si>
  <si>
    <t>51</t>
  </si>
  <si>
    <t>771990113</t>
  </si>
  <si>
    <t>Vyrovnání podkladu samonivelační stěrkou</t>
  </si>
  <si>
    <t>-1173690392</t>
  </si>
  <si>
    <t>52</t>
  </si>
  <si>
    <t>998771202</t>
  </si>
  <si>
    <t xml:space="preserve">Přesun hmot </t>
  </si>
  <si>
    <t>1509638568</t>
  </si>
  <si>
    <t>776</t>
  </si>
  <si>
    <t>Podlahy povlakové</t>
  </si>
  <si>
    <t>53</t>
  </si>
  <si>
    <t>633811111</t>
  </si>
  <si>
    <t xml:space="preserve">Broušení nerovností betonových podlah do 2 mm </t>
  </si>
  <si>
    <t>-1673521717</t>
  </si>
  <si>
    <t>54</t>
  </si>
  <si>
    <t>776141124</t>
  </si>
  <si>
    <t>Vyrovnání podkladu povlakových podlah stěrkou  tl 10 mm</t>
  </si>
  <si>
    <t>-1173781130</t>
  </si>
  <si>
    <t>55</t>
  </si>
  <si>
    <t>776231111</t>
  </si>
  <si>
    <t>Lepení lamel a čtverců z vinylu standardním lepidlem</t>
  </si>
  <si>
    <t>-1398601618</t>
  </si>
  <si>
    <t>56</t>
  </si>
  <si>
    <t>284110520</t>
  </si>
  <si>
    <t>PVC vinyl</t>
  </si>
  <si>
    <t>-1376688819</t>
  </si>
  <si>
    <t>57</t>
  </si>
  <si>
    <t>776421111</t>
  </si>
  <si>
    <t>Montáž obvodových lišt lepením</t>
  </si>
  <si>
    <t>1617168062</t>
  </si>
  <si>
    <t>58</t>
  </si>
  <si>
    <t>283421400</t>
  </si>
  <si>
    <t>soklová lišta</t>
  </si>
  <si>
    <t>-1990115668</t>
  </si>
  <si>
    <t>59</t>
  </si>
  <si>
    <t>998776202</t>
  </si>
  <si>
    <t>2041457400</t>
  </si>
  <si>
    <t>784</t>
  </si>
  <si>
    <t>Dokončovací práce - malby a tapety</t>
  </si>
  <si>
    <t>60</t>
  </si>
  <si>
    <t>784110001</t>
  </si>
  <si>
    <t>malby</t>
  </si>
  <si>
    <t>-313354698</t>
  </si>
  <si>
    <t>VRN</t>
  </si>
  <si>
    <t>Vedlejší rozpočtové náklady</t>
  </si>
  <si>
    <t>VRN3</t>
  </si>
  <si>
    <t>Zařízení staveniště</t>
  </si>
  <si>
    <t>61</t>
  </si>
  <si>
    <t>031002000</t>
  </si>
  <si>
    <t>Související práce pro zařízení staveniště</t>
  </si>
  <si>
    <t>…</t>
  </si>
  <si>
    <t>1024</t>
  </si>
  <si>
    <t>-1227808075</t>
  </si>
  <si>
    <t>VRN4</t>
  </si>
  <si>
    <t>Inženýrská činnost</t>
  </si>
  <si>
    <t>62</t>
  </si>
  <si>
    <t>041103000</t>
  </si>
  <si>
    <t>Autorský dozor architekta</t>
  </si>
  <si>
    <t>-1668063626</t>
  </si>
  <si>
    <t>63</t>
  </si>
  <si>
    <t>045303000</t>
  </si>
  <si>
    <t>Koordinační činnost</t>
  </si>
  <si>
    <t>-372210534</t>
  </si>
  <si>
    <t>VRN6</t>
  </si>
  <si>
    <t>Územní vlivy</t>
  </si>
  <si>
    <t>64</t>
  </si>
  <si>
    <t>062002000</t>
  </si>
  <si>
    <t>Ztížené dopravní podmínky</t>
  </si>
  <si>
    <t>1752189181</t>
  </si>
  <si>
    <t>65</t>
  </si>
  <si>
    <t>065002000</t>
  </si>
  <si>
    <t>Mimostaveništní doprava materiálů</t>
  </si>
  <si>
    <t>253215294</t>
  </si>
  <si>
    <t>VRN7</t>
  </si>
  <si>
    <t>Provozní vlivy</t>
  </si>
  <si>
    <t>66</t>
  </si>
  <si>
    <t>071002000</t>
  </si>
  <si>
    <t>Provoz investora, třetích osob</t>
  </si>
  <si>
    <t>892008730</t>
  </si>
  <si>
    <t>VRN8</t>
  </si>
  <si>
    <t>Přesun stavebních kapacit</t>
  </si>
  <si>
    <t>67</t>
  </si>
  <si>
    <t>084003000</t>
  </si>
  <si>
    <t>za práci v noci, o sobotách a nedělích, ve státem uznaný svátek</t>
  </si>
  <si>
    <t>-44780081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</si>
</sst>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7" t="s">
        <v>14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19"/>
      <c r="AQ5" s="19"/>
      <c r="AR5" s="17"/>
      <c r="BE5" s="224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29" t="s">
        <v>17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19"/>
      <c r="AQ6" s="19"/>
      <c r="AR6" s="17"/>
      <c r="BE6" s="225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5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5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5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5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25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5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25"/>
      <c r="BS13" s="14" t="s">
        <v>6</v>
      </c>
    </row>
    <row r="14" spans="2:71" ht="12.75">
      <c r="B14" s="18"/>
      <c r="C14" s="19"/>
      <c r="D14" s="19"/>
      <c r="E14" s="230" t="s">
        <v>29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25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5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5"/>
      <c r="BS16" s="14" t="s">
        <v>4</v>
      </c>
    </row>
    <row r="17" spans="2:71" s="1" customFormat="1" ht="18.4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25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5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5"/>
      <c r="BS19" s="14" t="s">
        <v>6</v>
      </c>
    </row>
    <row r="20" spans="2:71" s="1" customFormat="1" ht="18.4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25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5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5"/>
    </row>
    <row r="23" spans="2:57" s="1" customFormat="1" ht="16.5" customHeight="1">
      <c r="B23" s="18"/>
      <c r="C23" s="19"/>
      <c r="D23" s="19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19"/>
      <c r="AP23" s="19"/>
      <c r="AQ23" s="19"/>
      <c r="AR23" s="17"/>
      <c r="BE23" s="225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5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5"/>
    </row>
    <row r="26" spans="1:57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3">
        <f>ROUND(AG94,2)</f>
        <v>0</v>
      </c>
      <c r="AL26" s="234"/>
      <c r="AM26" s="234"/>
      <c r="AN26" s="234"/>
      <c r="AO26" s="234"/>
      <c r="AP26" s="33"/>
      <c r="AQ26" s="33"/>
      <c r="AR26" s="36"/>
      <c r="BE26" s="225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5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5" t="s">
        <v>35</v>
      </c>
      <c r="M28" s="235"/>
      <c r="N28" s="235"/>
      <c r="O28" s="235"/>
      <c r="P28" s="235"/>
      <c r="Q28" s="33"/>
      <c r="R28" s="33"/>
      <c r="S28" s="33"/>
      <c r="T28" s="33"/>
      <c r="U28" s="33"/>
      <c r="V28" s="33"/>
      <c r="W28" s="235" t="s">
        <v>36</v>
      </c>
      <c r="X28" s="235"/>
      <c r="Y28" s="235"/>
      <c r="Z28" s="235"/>
      <c r="AA28" s="235"/>
      <c r="AB28" s="235"/>
      <c r="AC28" s="235"/>
      <c r="AD28" s="235"/>
      <c r="AE28" s="235"/>
      <c r="AF28" s="33"/>
      <c r="AG28" s="33"/>
      <c r="AH28" s="33"/>
      <c r="AI28" s="33"/>
      <c r="AJ28" s="33"/>
      <c r="AK28" s="235" t="s">
        <v>37</v>
      </c>
      <c r="AL28" s="235"/>
      <c r="AM28" s="235"/>
      <c r="AN28" s="235"/>
      <c r="AO28" s="235"/>
      <c r="AP28" s="33"/>
      <c r="AQ28" s="33"/>
      <c r="AR28" s="36"/>
      <c r="BE28" s="225"/>
    </row>
    <row r="29" spans="2:57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38">
        <v>0.21</v>
      </c>
      <c r="M29" s="237"/>
      <c r="N29" s="237"/>
      <c r="O29" s="237"/>
      <c r="P29" s="237"/>
      <c r="Q29" s="38"/>
      <c r="R29" s="38"/>
      <c r="S29" s="38"/>
      <c r="T29" s="38"/>
      <c r="U29" s="38"/>
      <c r="V29" s="38"/>
      <c r="W29" s="236">
        <f>ROUND(AZ94,2)</f>
        <v>0</v>
      </c>
      <c r="X29" s="237"/>
      <c r="Y29" s="237"/>
      <c r="Z29" s="237"/>
      <c r="AA29" s="237"/>
      <c r="AB29" s="237"/>
      <c r="AC29" s="237"/>
      <c r="AD29" s="237"/>
      <c r="AE29" s="237"/>
      <c r="AF29" s="38"/>
      <c r="AG29" s="38"/>
      <c r="AH29" s="38"/>
      <c r="AI29" s="38"/>
      <c r="AJ29" s="38"/>
      <c r="AK29" s="236">
        <f>ROUND(AV94,2)</f>
        <v>0</v>
      </c>
      <c r="AL29" s="237"/>
      <c r="AM29" s="237"/>
      <c r="AN29" s="237"/>
      <c r="AO29" s="237"/>
      <c r="AP29" s="38"/>
      <c r="AQ29" s="38"/>
      <c r="AR29" s="39"/>
      <c r="BE29" s="226"/>
    </row>
    <row r="30" spans="2:57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38">
        <v>0.15</v>
      </c>
      <c r="M30" s="237"/>
      <c r="N30" s="237"/>
      <c r="O30" s="237"/>
      <c r="P30" s="237"/>
      <c r="Q30" s="38"/>
      <c r="R30" s="38"/>
      <c r="S30" s="38"/>
      <c r="T30" s="38"/>
      <c r="U30" s="38"/>
      <c r="V30" s="38"/>
      <c r="W30" s="236">
        <f>ROUND(BA94,2)</f>
        <v>0</v>
      </c>
      <c r="X30" s="237"/>
      <c r="Y30" s="237"/>
      <c r="Z30" s="237"/>
      <c r="AA30" s="237"/>
      <c r="AB30" s="237"/>
      <c r="AC30" s="237"/>
      <c r="AD30" s="237"/>
      <c r="AE30" s="237"/>
      <c r="AF30" s="38"/>
      <c r="AG30" s="38"/>
      <c r="AH30" s="38"/>
      <c r="AI30" s="38"/>
      <c r="AJ30" s="38"/>
      <c r="AK30" s="236">
        <f>ROUND(AW94,2)</f>
        <v>0</v>
      </c>
      <c r="AL30" s="237"/>
      <c r="AM30" s="237"/>
      <c r="AN30" s="237"/>
      <c r="AO30" s="237"/>
      <c r="AP30" s="38"/>
      <c r="AQ30" s="38"/>
      <c r="AR30" s="39"/>
      <c r="BE30" s="226"/>
    </row>
    <row r="31" spans="2:57" s="3" customFormat="1" ht="14.45" customHeight="1" hidden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38">
        <v>0.21</v>
      </c>
      <c r="M31" s="237"/>
      <c r="N31" s="237"/>
      <c r="O31" s="237"/>
      <c r="P31" s="237"/>
      <c r="Q31" s="38"/>
      <c r="R31" s="38"/>
      <c r="S31" s="38"/>
      <c r="T31" s="38"/>
      <c r="U31" s="38"/>
      <c r="V31" s="38"/>
      <c r="W31" s="236">
        <f>ROUND(BB94,2)</f>
        <v>0</v>
      </c>
      <c r="X31" s="237"/>
      <c r="Y31" s="237"/>
      <c r="Z31" s="237"/>
      <c r="AA31" s="237"/>
      <c r="AB31" s="237"/>
      <c r="AC31" s="237"/>
      <c r="AD31" s="237"/>
      <c r="AE31" s="237"/>
      <c r="AF31" s="38"/>
      <c r="AG31" s="38"/>
      <c r="AH31" s="38"/>
      <c r="AI31" s="38"/>
      <c r="AJ31" s="38"/>
      <c r="AK31" s="236">
        <v>0</v>
      </c>
      <c r="AL31" s="237"/>
      <c r="AM31" s="237"/>
      <c r="AN31" s="237"/>
      <c r="AO31" s="237"/>
      <c r="AP31" s="38"/>
      <c r="AQ31" s="38"/>
      <c r="AR31" s="39"/>
      <c r="BE31" s="226"/>
    </row>
    <row r="32" spans="2:57" s="3" customFormat="1" ht="14.45" customHeight="1" hidden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38">
        <v>0.15</v>
      </c>
      <c r="M32" s="237"/>
      <c r="N32" s="237"/>
      <c r="O32" s="237"/>
      <c r="P32" s="237"/>
      <c r="Q32" s="38"/>
      <c r="R32" s="38"/>
      <c r="S32" s="38"/>
      <c r="T32" s="38"/>
      <c r="U32" s="38"/>
      <c r="V32" s="38"/>
      <c r="W32" s="236">
        <f>ROUND(BC94,2)</f>
        <v>0</v>
      </c>
      <c r="X32" s="237"/>
      <c r="Y32" s="237"/>
      <c r="Z32" s="237"/>
      <c r="AA32" s="237"/>
      <c r="AB32" s="237"/>
      <c r="AC32" s="237"/>
      <c r="AD32" s="237"/>
      <c r="AE32" s="237"/>
      <c r="AF32" s="38"/>
      <c r="AG32" s="38"/>
      <c r="AH32" s="38"/>
      <c r="AI32" s="38"/>
      <c r="AJ32" s="38"/>
      <c r="AK32" s="236">
        <v>0</v>
      </c>
      <c r="AL32" s="237"/>
      <c r="AM32" s="237"/>
      <c r="AN32" s="237"/>
      <c r="AO32" s="237"/>
      <c r="AP32" s="38"/>
      <c r="AQ32" s="38"/>
      <c r="AR32" s="39"/>
      <c r="BE32" s="226"/>
    </row>
    <row r="33" spans="2:57" s="3" customFormat="1" ht="14.45" customHeight="1" hidden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38">
        <v>0</v>
      </c>
      <c r="M33" s="237"/>
      <c r="N33" s="237"/>
      <c r="O33" s="237"/>
      <c r="P33" s="237"/>
      <c r="Q33" s="38"/>
      <c r="R33" s="38"/>
      <c r="S33" s="38"/>
      <c r="T33" s="38"/>
      <c r="U33" s="38"/>
      <c r="V33" s="38"/>
      <c r="W33" s="236">
        <f>ROUND(BD94,2)</f>
        <v>0</v>
      </c>
      <c r="X33" s="237"/>
      <c r="Y33" s="237"/>
      <c r="Z33" s="237"/>
      <c r="AA33" s="237"/>
      <c r="AB33" s="237"/>
      <c r="AC33" s="237"/>
      <c r="AD33" s="237"/>
      <c r="AE33" s="237"/>
      <c r="AF33" s="38"/>
      <c r="AG33" s="38"/>
      <c r="AH33" s="38"/>
      <c r="AI33" s="38"/>
      <c r="AJ33" s="38"/>
      <c r="AK33" s="236">
        <v>0</v>
      </c>
      <c r="AL33" s="237"/>
      <c r="AM33" s="237"/>
      <c r="AN33" s="237"/>
      <c r="AO33" s="237"/>
      <c r="AP33" s="38"/>
      <c r="AQ33" s="38"/>
      <c r="AR33" s="39"/>
      <c r="BE33" s="22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5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39" t="s">
        <v>46</v>
      </c>
      <c r="Y35" s="240"/>
      <c r="Z35" s="240"/>
      <c r="AA35" s="240"/>
      <c r="AB35" s="240"/>
      <c r="AC35" s="42"/>
      <c r="AD35" s="42"/>
      <c r="AE35" s="42"/>
      <c r="AF35" s="42"/>
      <c r="AG35" s="42"/>
      <c r="AH35" s="42"/>
      <c r="AI35" s="42"/>
      <c r="AJ35" s="42"/>
      <c r="AK35" s="241">
        <f>SUM(AK26:AK33)</f>
        <v>0</v>
      </c>
      <c r="AL35" s="240"/>
      <c r="AM35" s="240"/>
      <c r="AN35" s="240"/>
      <c r="AO35" s="24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Smecky-vyuziti-prost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3" t="str">
        <f>K6</f>
        <v>Využití prostoru v přízemí, objekt  MZe ČR, Ve Smečkách 33,Praha 1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objekt  MZe ČR, Ve Smečkách 33,Praha 1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5" t="str">
        <f>IF(AN8="","",AN8)</f>
        <v>26. 5. 2020</v>
      </c>
      <c r="AN87" s="245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46" t="str">
        <f>IF(E17="","",E17)</f>
        <v xml:space="preserve"> </v>
      </c>
      <c r="AN89" s="247"/>
      <c r="AO89" s="247"/>
      <c r="AP89" s="247"/>
      <c r="AQ89" s="33"/>
      <c r="AR89" s="36"/>
      <c r="AS89" s="248" t="s">
        <v>54</v>
      </c>
      <c r="AT89" s="249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46" t="str">
        <f>IF(E20="","",E20)</f>
        <v xml:space="preserve"> </v>
      </c>
      <c r="AN90" s="247"/>
      <c r="AO90" s="247"/>
      <c r="AP90" s="247"/>
      <c r="AQ90" s="33"/>
      <c r="AR90" s="36"/>
      <c r="AS90" s="250"/>
      <c r="AT90" s="251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2"/>
      <c r="AT91" s="253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4" t="s">
        <v>55</v>
      </c>
      <c r="D92" s="255"/>
      <c r="E92" s="255"/>
      <c r="F92" s="255"/>
      <c r="G92" s="255"/>
      <c r="H92" s="70"/>
      <c r="I92" s="256" t="s">
        <v>56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57</v>
      </c>
      <c r="AH92" s="255"/>
      <c r="AI92" s="255"/>
      <c r="AJ92" s="255"/>
      <c r="AK92" s="255"/>
      <c r="AL92" s="255"/>
      <c r="AM92" s="255"/>
      <c r="AN92" s="256" t="s">
        <v>58</v>
      </c>
      <c r="AO92" s="255"/>
      <c r="AP92" s="258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2">
        <f>ROUND(AG95,2)</f>
        <v>0</v>
      </c>
      <c r="AH94" s="262"/>
      <c r="AI94" s="262"/>
      <c r="AJ94" s="262"/>
      <c r="AK94" s="262"/>
      <c r="AL94" s="262"/>
      <c r="AM94" s="262"/>
      <c r="AN94" s="263">
        <f>SUM(AG94,AT94)</f>
        <v>0</v>
      </c>
      <c r="AO94" s="263"/>
      <c r="AP94" s="263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37.5" customHeight="1">
      <c r="A95" s="89" t="s">
        <v>77</v>
      </c>
      <c r="B95" s="90"/>
      <c r="C95" s="91"/>
      <c r="D95" s="261" t="s">
        <v>14</v>
      </c>
      <c r="E95" s="261"/>
      <c r="F95" s="261"/>
      <c r="G95" s="261"/>
      <c r="H95" s="261"/>
      <c r="I95" s="92"/>
      <c r="J95" s="261" t="s">
        <v>17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59">
        <f>'Smecky-vyuziti-prost - Vy...'!J28</f>
        <v>0</v>
      </c>
      <c r="AH95" s="260"/>
      <c r="AI95" s="260"/>
      <c r="AJ95" s="260"/>
      <c r="AK95" s="260"/>
      <c r="AL95" s="260"/>
      <c r="AM95" s="260"/>
      <c r="AN95" s="259">
        <f>SUM(AG95,AT95)</f>
        <v>0</v>
      </c>
      <c r="AO95" s="260"/>
      <c r="AP95" s="260"/>
      <c r="AQ95" s="93" t="s">
        <v>78</v>
      </c>
      <c r="AR95" s="94"/>
      <c r="AS95" s="95">
        <v>0</v>
      </c>
      <c r="AT95" s="96">
        <f>ROUND(SUM(AV95:AW95),2)</f>
        <v>0</v>
      </c>
      <c r="AU95" s="97">
        <f>'Smecky-vyuziti-prost - Vy...'!P134</f>
        <v>0</v>
      </c>
      <c r="AV95" s="96">
        <f>'Smecky-vyuziti-prost - Vy...'!J31</f>
        <v>0</v>
      </c>
      <c r="AW95" s="96">
        <f>'Smecky-vyuziti-prost - Vy...'!J32</f>
        <v>0</v>
      </c>
      <c r="AX95" s="96">
        <f>'Smecky-vyuziti-prost - Vy...'!J33</f>
        <v>0</v>
      </c>
      <c r="AY95" s="96">
        <f>'Smecky-vyuziti-prost - Vy...'!J34</f>
        <v>0</v>
      </c>
      <c r="AZ95" s="96">
        <f>'Smecky-vyuziti-prost - Vy...'!F31</f>
        <v>0</v>
      </c>
      <c r="BA95" s="96">
        <f>'Smecky-vyuziti-prost - Vy...'!F32</f>
        <v>0</v>
      </c>
      <c r="BB95" s="96">
        <f>'Smecky-vyuziti-prost - Vy...'!F33</f>
        <v>0</v>
      </c>
      <c r="BC95" s="96">
        <f>'Smecky-vyuziti-prost - Vy...'!F34</f>
        <v>0</v>
      </c>
      <c r="BD95" s="98">
        <f>'Smecky-vyuziti-prost - Vy...'!F35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w0PwUGNN0K3T+vHvuiiRs3Q5vF+HGLtHz3wjOtNU8CaLV3aLq5iWVeX6ECDyKq5o2uWkJCQS1OBSGT5MZ4YNaw==" saltValue="iEXd/Vj7o3xDSYzumQ4I7VKAZg8jMfwrZ2q0mNRN4kCDBw3F5tKlF5yMc54yz0TFohnPM4h5CwujOcpZgpH4G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mecky-vyuziti-prost - V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81</v>
      </c>
    </row>
    <row r="4" spans="2:46" s="1" customFormat="1" ht="24.95" customHeight="1">
      <c r="B4" s="17"/>
      <c r="D4" s="104" t="s">
        <v>82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24.75" customHeight="1">
      <c r="A7" s="31"/>
      <c r="B7" s="36"/>
      <c r="C7" s="31"/>
      <c r="D7" s="31"/>
      <c r="E7" s="265" t="s">
        <v>17</v>
      </c>
      <c r="F7" s="266"/>
      <c r="G7" s="266"/>
      <c r="H7" s="266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26. 5. 2020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tr">
        <f>IF('Rekapitulace stavby'!E11="","",'Rekapitulace stavby'!E11)</f>
        <v xml:space="preserve"> </v>
      </c>
      <c r="F13" s="31"/>
      <c r="G13" s="31"/>
      <c r="H13" s="31"/>
      <c r="I13" s="109" t="s">
        <v>27</v>
      </c>
      <c r="J13" s="108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28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67" t="str">
        <f>'Rekapitulace stavby'!E14</f>
        <v>Vyplň údaj</v>
      </c>
      <c r="F16" s="268"/>
      <c r="G16" s="268"/>
      <c r="H16" s="268"/>
      <c r="I16" s="109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30</v>
      </c>
      <c r="E18" s="31"/>
      <c r="F18" s="31"/>
      <c r="G18" s="31"/>
      <c r="H18" s="31"/>
      <c r="I18" s="109" t="s">
        <v>25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27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32</v>
      </c>
      <c r="E21" s="31"/>
      <c r="F21" s="31"/>
      <c r="G21" s="31"/>
      <c r="H21" s="31"/>
      <c r="I21" s="109" t="s">
        <v>25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27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33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69" t="s">
        <v>1</v>
      </c>
      <c r="F25" s="269"/>
      <c r="G25" s="269"/>
      <c r="H25" s="269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34</v>
      </c>
      <c r="E28" s="31"/>
      <c r="F28" s="31"/>
      <c r="G28" s="31"/>
      <c r="H28" s="31"/>
      <c r="I28" s="107"/>
      <c r="J28" s="118">
        <f>ROUND(J134,2)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36</v>
      </c>
      <c r="G30" s="31"/>
      <c r="H30" s="31"/>
      <c r="I30" s="120" t="s">
        <v>35</v>
      </c>
      <c r="J30" s="119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38</v>
      </c>
      <c r="E31" s="106" t="s">
        <v>39</v>
      </c>
      <c r="F31" s="122">
        <f>ROUND((SUM(BE134:BE223)),2)</f>
        <v>0</v>
      </c>
      <c r="G31" s="31"/>
      <c r="H31" s="31"/>
      <c r="I31" s="123">
        <v>0.21</v>
      </c>
      <c r="J31" s="122">
        <f>ROUND(((SUM(BE134:BE223))*I31),2)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40</v>
      </c>
      <c r="F32" s="122">
        <f>ROUND((SUM(BF134:BF223)),2)</f>
        <v>0</v>
      </c>
      <c r="G32" s="31"/>
      <c r="H32" s="31"/>
      <c r="I32" s="123">
        <v>0.15</v>
      </c>
      <c r="J32" s="122">
        <f>ROUND(((SUM(BF134:BF223))*I32),2)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41</v>
      </c>
      <c r="F33" s="122">
        <f>ROUND((SUM(BG134:BG223)),2)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42</v>
      </c>
      <c r="F34" s="122">
        <f>ROUND((SUM(BH134:BH223)),2)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43</v>
      </c>
      <c r="F35" s="122">
        <f>ROUND((SUM(BI134:BI223)),2)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44</v>
      </c>
      <c r="E37" s="126"/>
      <c r="F37" s="126"/>
      <c r="G37" s="127" t="s">
        <v>45</v>
      </c>
      <c r="H37" s="128" t="s">
        <v>46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47</v>
      </c>
      <c r="E50" s="133"/>
      <c r="F50" s="133"/>
      <c r="G50" s="132" t="s">
        <v>48</v>
      </c>
      <c r="H50" s="133"/>
      <c r="I50" s="134"/>
      <c r="J50" s="133"/>
      <c r="K50" s="133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5" t="s">
        <v>49</v>
      </c>
      <c r="E61" s="136"/>
      <c r="F61" s="137" t="s">
        <v>50</v>
      </c>
      <c r="G61" s="135" t="s">
        <v>49</v>
      </c>
      <c r="H61" s="136"/>
      <c r="I61" s="138"/>
      <c r="J61" s="139" t="s">
        <v>50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2" t="s">
        <v>51</v>
      </c>
      <c r="E65" s="140"/>
      <c r="F65" s="140"/>
      <c r="G65" s="132" t="s">
        <v>52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5" t="s">
        <v>49</v>
      </c>
      <c r="E76" s="136"/>
      <c r="F76" s="137" t="s">
        <v>50</v>
      </c>
      <c r="G76" s="135" t="s">
        <v>49</v>
      </c>
      <c r="H76" s="136"/>
      <c r="I76" s="138"/>
      <c r="J76" s="139" t="s">
        <v>50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4.75" customHeight="1">
      <c r="A85" s="31"/>
      <c r="B85" s="32"/>
      <c r="C85" s="33"/>
      <c r="D85" s="33"/>
      <c r="E85" s="243" t="str">
        <f>E7</f>
        <v>Využití prostoru v přízemí, objekt  MZe ČR, Ve Smečkách 33,Praha 1</v>
      </c>
      <c r="F85" s="270"/>
      <c r="G85" s="270"/>
      <c r="H85" s="270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objekt  MZe ČR, Ve Smečkách 33,Praha 1</v>
      </c>
      <c r="G87" s="33"/>
      <c r="H87" s="33"/>
      <c r="I87" s="109" t="s">
        <v>22</v>
      </c>
      <c r="J87" s="63" t="str">
        <f>IF(J10="","",J10)</f>
        <v>26. 5. 2020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 xml:space="preserve"> </v>
      </c>
      <c r="G89" s="33"/>
      <c r="H89" s="33"/>
      <c r="I89" s="109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109" t="s">
        <v>32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84</v>
      </c>
      <c r="D92" s="149"/>
      <c r="E92" s="149"/>
      <c r="F92" s="149"/>
      <c r="G92" s="149"/>
      <c r="H92" s="149"/>
      <c r="I92" s="150"/>
      <c r="J92" s="151" t="s">
        <v>85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86</v>
      </c>
      <c r="D94" s="33"/>
      <c r="E94" s="33"/>
      <c r="F94" s="33"/>
      <c r="G94" s="33"/>
      <c r="H94" s="33"/>
      <c r="I94" s="107"/>
      <c r="J94" s="81">
        <f>J134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2:12" s="9" customFormat="1" ht="24.95" customHeight="1">
      <c r="B95" s="153"/>
      <c r="C95" s="154"/>
      <c r="D95" s="155" t="s">
        <v>88</v>
      </c>
      <c r="E95" s="156"/>
      <c r="F95" s="156"/>
      <c r="G95" s="156"/>
      <c r="H95" s="156"/>
      <c r="I95" s="157"/>
      <c r="J95" s="158">
        <f>J135</f>
        <v>0</v>
      </c>
      <c r="K95" s="154"/>
      <c r="L95" s="159"/>
    </row>
    <row r="96" spans="2:12" s="10" customFormat="1" ht="19.9" customHeight="1">
      <c r="B96" s="160"/>
      <c r="C96" s="161"/>
      <c r="D96" s="162" t="s">
        <v>89</v>
      </c>
      <c r="E96" s="163"/>
      <c r="F96" s="163"/>
      <c r="G96" s="163"/>
      <c r="H96" s="163"/>
      <c r="I96" s="164"/>
      <c r="J96" s="165">
        <f>J136</f>
        <v>0</v>
      </c>
      <c r="K96" s="161"/>
      <c r="L96" s="166"/>
    </row>
    <row r="97" spans="2:12" s="10" customFormat="1" ht="19.9" customHeight="1">
      <c r="B97" s="160"/>
      <c r="C97" s="161"/>
      <c r="D97" s="162" t="s">
        <v>90</v>
      </c>
      <c r="E97" s="163"/>
      <c r="F97" s="163"/>
      <c r="G97" s="163"/>
      <c r="H97" s="163"/>
      <c r="I97" s="164"/>
      <c r="J97" s="165">
        <f>J139</f>
        <v>0</v>
      </c>
      <c r="K97" s="161"/>
      <c r="L97" s="166"/>
    </row>
    <row r="98" spans="2:12" s="10" customFormat="1" ht="19.9" customHeight="1">
      <c r="B98" s="160"/>
      <c r="C98" s="161"/>
      <c r="D98" s="162" t="s">
        <v>91</v>
      </c>
      <c r="E98" s="163"/>
      <c r="F98" s="163"/>
      <c r="G98" s="163"/>
      <c r="H98" s="163"/>
      <c r="I98" s="164"/>
      <c r="J98" s="165">
        <f>J143</f>
        <v>0</v>
      </c>
      <c r="K98" s="161"/>
      <c r="L98" s="166"/>
    </row>
    <row r="99" spans="2:12" s="10" customFormat="1" ht="19.9" customHeight="1">
      <c r="B99" s="160"/>
      <c r="C99" s="161"/>
      <c r="D99" s="162" t="s">
        <v>92</v>
      </c>
      <c r="E99" s="163"/>
      <c r="F99" s="163"/>
      <c r="G99" s="163"/>
      <c r="H99" s="163"/>
      <c r="I99" s="164"/>
      <c r="J99" s="165">
        <f>J149</f>
        <v>0</v>
      </c>
      <c r="K99" s="161"/>
      <c r="L99" s="166"/>
    </row>
    <row r="100" spans="2:12" s="10" customFormat="1" ht="19.9" customHeight="1">
      <c r="B100" s="160"/>
      <c r="C100" s="161"/>
      <c r="D100" s="162" t="s">
        <v>93</v>
      </c>
      <c r="E100" s="163"/>
      <c r="F100" s="163"/>
      <c r="G100" s="163"/>
      <c r="H100" s="163"/>
      <c r="I100" s="164"/>
      <c r="J100" s="165">
        <f>J163</f>
        <v>0</v>
      </c>
      <c r="K100" s="161"/>
      <c r="L100" s="166"/>
    </row>
    <row r="101" spans="2:12" s="10" customFormat="1" ht="19.9" customHeight="1">
      <c r="B101" s="160"/>
      <c r="C101" s="161"/>
      <c r="D101" s="162" t="s">
        <v>94</v>
      </c>
      <c r="E101" s="163"/>
      <c r="F101" s="163"/>
      <c r="G101" s="163"/>
      <c r="H101" s="163"/>
      <c r="I101" s="164"/>
      <c r="J101" s="165">
        <f>J169</f>
        <v>0</v>
      </c>
      <c r="K101" s="161"/>
      <c r="L101" s="166"/>
    </row>
    <row r="102" spans="2:12" s="9" customFormat="1" ht="24.95" customHeight="1">
      <c r="B102" s="153"/>
      <c r="C102" s="154"/>
      <c r="D102" s="155" t="s">
        <v>95</v>
      </c>
      <c r="E102" s="156"/>
      <c r="F102" s="156"/>
      <c r="G102" s="156"/>
      <c r="H102" s="156"/>
      <c r="I102" s="157"/>
      <c r="J102" s="158">
        <f>J171</f>
        <v>0</v>
      </c>
      <c r="K102" s="154"/>
      <c r="L102" s="159"/>
    </row>
    <row r="103" spans="2:12" s="10" customFormat="1" ht="19.9" customHeight="1">
      <c r="B103" s="160"/>
      <c r="C103" s="161"/>
      <c r="D103" s="162" t="s">
        <v>96</v>
      </c>
      <c r="E103" s="163"/>
      <c r="F103" s="163"/>
      <c r="G103" s="163"/>
      <c r="H103" s="163"/>
      <c r="I103" s="164"/>
      <c r="J103" s="165">
        <f>J172</f>
        <v>0</v>
      </c>
      <c r="K103" s="161"/>
      <c r="L103" s="166"/>
    </row>
    <row r="104" spans="2:12" s="10" customFormat="1" ht="19.9" customHeight="1">
      <c r="B104" s="160"/>
      <c r="C104" s="161"/>
      <c r="D104" s="162" t="s">
        <v>97</v>
      </c>
      <c r="E104" s="163"/>
      <c r="F104" s="163"/>
      <c r="G104" s="163"/>
      <c r="H104" s="163"/>
      <c r="I104" s="164"/>
      <c r="J104" s="165">
        <f>J175</f>
        <v>0</v>
      </c>
      <c r="K104" s="161"/>
      <c r="L104" s="166"/>
    </row>
    <row r="105" spans="2:12" s="10" customFormat="1" ht="19.9" customHeight="1">
      <c r="B105" s="160"/>
      <c r="C105" s="161"/>
      <c r="D105" s="162" t="s">
        <v>98</v>
      </c>
      <c r="E105" s="163"/>
      <c r="F105" s="163"/>
      <c r="G105" s="163"/>
      <c r="H105" s="163"/>
      <c r="I105" s="164"/>
      <c r="J105" s="165">
        <f>J177</f>
        <v>0</v>
      </c>
      <c r="K105" s="161"/>
      <c r="L105" s="166"/>
    </row>
    <row r="106" spans="2:12" s="10" customFormat="1" ht="19.9" customHeight="1">
      <c r="B106" s="160"/>
      <c r="C106" s="161"/>
      <c r="D106" s="162" t="s">
        <v>99</v>
      </c>
      <c r="E106" s="163"/>
      <c r="F106" s="163"/>
      <c r="G106" s="163"/>
      <c r="H106" s="163"/>
      <c r="I106" s="164"/>
      <c r="J106" s="165">
        <f>J181</f>
        <v>0</v>
      </c>
      <c r="K106" s="161"/>
      <c r="L106" s="166"/>
    </row>
    <row r="107" spans="2:12" s="10" customFormat="1" ht="19.9" customHeight="1">
      <c r="B107" s="160"/>
      <c r="C107" s="161"/>
      <c r="D107" s="162" t="s">
        <v>100</v>
      </c>
      <c r="E107" s="163"/>
      <c r="F107" s="163"/>
      <c r="G107" s="163"/>
      <c r="H107" s="163"/>
      <c r="I107" s="164"/>
      <c r="J107" s="165">
        <f>J189</f>
        <v>0</v>
      </c>
      <c r="K107" s="161"/>
      <c r="L107" s="166"/>
    </row>
    <row r="108" spans="2:12" s="10" customFormat="1" ht="19.9" customHeight="1">
      <c r="B108" s="160"/>
      <c r="C108" s="161"/>
      <c r="D108" s="162" t="s">
        <v>101</v>
      </c>
      <c r="E108" s="163"/>
      <c r="F108" s="163"/>
      <c r="G108" s="163"/>
      <c r="H108" s="163"/>
      <c r="I108" s="164"/>
      <c r="J108" s="165">
        <f>J193</f>
        <v>0</v>
      </c>
      <c r="K108" s="161"/>
      <c r="L108" s="166"/>
    </row>
    <row r="109" spans="2:12" s="10" customFormat="1" ht="19.9" customHeight="1">
      <c r="B109" s="160"/>
      <c r="C109" s="161"/>
      <c r="D109" s="162" t="s">
        <v>102</v>
      </c>
      <c r="E109" s="163"/>
      <c r="F109" s="163"/>
      <c r="G109" s="163"/>
      <c r="H109" s="163"/>
      <c r="I109" s="164"/>
      <c r="J109" s="165">
        <f>J201</f>
        <v>0</v>
      </c>
      <c r="K109" s="161"/>
      <c r="L109" s="166"/>
    </row>
    <row r="110" spans="2:12" s="10" customFormat="1" ht="19.9" customHeight="1">
      <c r="B110" s="160"/>
      <c r="C110" s="161"/>
      <c r="D110" s="162" t="s">
        <v>103</v>
      </c>
      <c r="E110" s="163"/>
      <c r="F110" s="163"/>
      <c r="G110" s="163"/>
      <c r="H110" s="163"/>
      <c r="I110" s="164"/>
      <c r="J110" s="165">
        <f>J209</f>
        <v>0</v>
      </c>
      <c r="K110" s="161"/>
      <c r="L110" s="166"/>
    </row>
    <row r="111" spans="2:12" s="9" customFormat="1" ht="24.95" customHeight="1">
      <c r="B111" s="153"/>
      <c r="C111" s="154"/>
      <c r="D111" s="155" t="s">
        <v>104</v>
      </c>
      <c r="E111" s="156"/>
      <c r="F111" s="156"/>
      <c r="G111" s="156"/>
      <c r="H111" s="156"/>
      <c r="I111" s="157"/>
      <c r="J111" s="158">
        <f>J211</f>
        <v>0</v>
      </c>
      <c r="K111" s="154"/>
      <c r="L111" s="159"/>
    </row>
    <row r="112" spans="2:12" s="10" customFormat="1" ht="19.9" customHeight="1">
      <c r="B112" s="160"/>
      <c r="C112" s="161"/>
      <c r="D112" s="162" t="s">
        <v>105</v>
      </c>
      <c r="E112" s="163"/>
      <c r="F112" s="163"/>
      <c r="G112" s="163"/>
      <c r="H112" s="163"/>
      <c r="I112" s="164"/>
      <c r="J112" s="165">
        <f>J212</f>
        <v>0</v>
      </c>
      <c r="K112" s="161"/>
      <c r="L112" s="166"/>
    </row>
    <row r="113" spans="2:12" s="10" customFormat="1" ht="19.9" customHeight="1">
      <c r="B113" s="160"/>
      <c r="C113" s="161"/>
      <c r="D113" s="162" t="s">
        <v>106</v>
      </c>
      <c r="E113" s="163"/>
      <c r="F113" s="163"/>
      <c r="G113" s="163"/>
      <c r="H113" s="163"/>
      <c r="I113" s="164"/>
      <c r="J113" s="165">
        <f>J214</f>
        <v>0</v>
      </c>
      <c r="K113" s="161"/>
      <c r="L113" s="166"/>
    </row>
    <row r="114" spans="2:12" s="10" customFormat="1" ht="19.9" customHeight="1">
      <c r="B114" s="160"/>
      <c r="C114" s="161"/>
      <c r="D114" s="162" t="s">
        <v>107</v>
      </c>
      <c r="E114" s="163"/>
      <c r="F114" s="163"/>
      <c r="G114" s="163"/>
      <c r="H114" s="163"/>
      <c r="I114" s="164"/>
      <c r="J114" s="165">
        <f>J217</f>
        <v>0</v>
      </c>
      <c r="K114" s="161"/>
      <c r="L114" s="166"/>
    </row>
    <row r="115" spans="2:12" s="10" customFormat="1" ht="19.9" customHeight="1">
      <c r="B115" s="160"/>
      <c r="C115" s="161"/>
      <c r="D115" s="162" t="s">
        <v>108</v>
      </c>
      <c r="E115" s="163"/>
      <c r="F115" s="163"/>
      <c r="G115" s="163"/>
      <c r="H115" s="163"/>
      <c r="I115" s="164"/>
      <c r="J115" s="165">
        <f>J220</f>
        <v>0</v>
      </c>
      <c r="K115" s="161"/>
      <c r="L115" s="166"/>
    </row>
    <row r="116" spans="2:12" s="10" customFormat="1" ht="19.9" customHeight="1">
      <c r="B116" s="160"/>
      <c r="C116" s="161"/>
      <c r="D116" s="162" t="s">
        <v>109</v>
      </c>
      <c r="E116" s="163"/>
      <c r="F116" s="163"/>
      <c r="G116" s="163"/>
      <c r="H116" s="163"/>
      <c r="I116" s="164"/>
      <c r="J116" s="165">
        <f>J222</f>
        <v>0</v>
      </c>
      <c r="K116" s="161"/>
      <c r="L116" s="166"/>
    </row>
    <row r="117" spans="1:31" s="2" customFormat="1" ht="21.75" customHeight="1">
      <c r="A117" s="31"/>
      <c r="B117" s="32"/>
      <c r="C117" s="33"/>
      <c r="D117" s="33"/>
      <c r="E117" s="33"/>
      <c r="F117" s="33"/>
      <c r="G117" s="33"/>
      <c r="H117" s="33"/>
      <c r="I117" s="107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51"/>
      <c r="C118" s="52"/>
      <c r="D118" s="52"/>
      <c r="E118" s="52"/>
      <c r="F118" s="52"/>
      <c r="G118" s="52"/>
      <c r="H118" s="52"/>
      <c r="I118" s="144"/>
      <c r="J118" s="52"/>
      <c r="K118" s="52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22" spans="1:31" s="2" customFormat="1" ht="6.95" customHeight="1">
      <c r="A122" s="31"/>
      <c r="B122" s="53"/>
      <c r="C122" s="54"/>
      <c r="D122" s="54"/>
      <c r="E122" s="54"/>
      <c r="F122" s="54"/>
      <c r="G122" s="54"/>
      <c r="H122" s="54"/>
      <c r="I122" s="147"/>
      <c r="J122" s="54"/>
      <c r="K122" s="54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24.95" customHeight="1">
      <c r="A123" s="31"/>
      <c r="B123" s="32"/>
      <c r="C123" s="20" t="s">
        <v>110</v>
      </c>
      <c r="D123" s="33"/>
      <c r="E123" s="33"/>
      <c r="F123" s="33"/>
      <c r="G123" s="33"/>
      <c r="H123" s="33"/>
      <c r="I123" s="107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107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16</v>
      </c>
      <c r="D125" s="33"/>
      <c r="E125" s="33"/>
      <c r="F125" s="33"/>
      <c r="G125" s="33"/>
      <c r="H125" s="33"/>
      <c r="I125" s="107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4.75" customHeight="1">
      <c r="A126" s="31"/>
      <c r="B126" s="32"/>
      <c r="C126" s="33"/>
      <c r="D126" s="33"/>
      <c r="E126" s="243" t="str">
        <f>E7</f>
        <v>Využití prostoru v přízemí, objekt  MZe ČR, Ve Smečkách 33,Praha 1</v>
      </c>
      <c r="F126" s="270"/>
      <c r="G126" s="270"/>
      <c r="H126" s="270"/>
      <c r="I126" s="107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107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20</v>
      </c>
      <c r="D128" s="33"/>
      <c r="E128" s="33"/>
      <c r="F128" s="24" t="str">
        <f>F10</f>
        <v>objekt  MZe ČR, Ve Smečkách 33,Praha 1</v>
      </c>
      <c r="G128" s="33"/>
      <c r="H128" s="33"/>
      <c r="I128" s="109" t="s">
        <v>22</v>
      </c>
      <c r="J128" s="63" t="str">
        <f>IF(J10="","",J10)</f>
        <v>26. 5. 2020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107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5.2" customHeight="1">
      <c r="A130" s="31"/>
      <c r="B130" s="32"/>
      <c r="C130" s="26" t="s">
        <v>24</v>
      </c>
      <c r="D130" s="33"/>
      <c r="E130" s="33"/>
      <c r="F130" s="24" t="str">
        <f>E13</f>
        <v xml:space="preserve"> </v>
      </c>
      <c r="G130" s="33"/>
      <c r="H130" s="33"/>
      <c r="I130" s="109" t="s">
        <v>30</v>
      </c>
      <c r="J130" s="29" t="str">
        <f>E19</f>
        <v xml:space="preserve"> 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28</v>
      </c>
      <c r="D131" s="33"/>
      <c r="E131" s="33"/>
      <c r="F131" s="24" t="str">
        <f>IF(E16="","",E16)</f>
        <v>Vyplň údaj</v>
      </c>
      <c r="G131" s="33"/>
      <c r="H131" s="33"/>
      <c r="I131" s="109" t="s">
        <v>32</v>
      </c>
      <c r="J131" s="29" t="str">
        <f>E22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107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11" customFormat="1" ht="29.25" customHeight="1">
      <c r="A133" s="167"/>
      <c r="B133" s="168"/>
      <c r="C133" s="169" t="s">
        <v>111</v>
      </c>
      <c r="D133" s="170" t="s">
        <v>59</v>
      </c>
      <c r="E133" s="170" t="s">
        <v>55</v>
      </c>
      <c r="F133" s="170" t="s">
        <v>56</v>
      </c>
      <c r="G133" s="170" t="s">
        <v>112</v>
      </c>
      <c r="H133" s="170" t="s">
        <v>113</v>
      </c>
      <c r="I133" s="171" t="s">
        <v>114</v>
      </c>
      <c r="J133" s="170" t="s">
        <v>85</v>
      </c>
      <c r="K133" s="172" t="s">
        <v>115</v>
      </c>
      <c r="L133" s="173"/>
      <c r="M133" s="72" t="s">
        <v>1</v>
      </c>
      <c r="N133" s="73" t="s">
        <v>38</v>
      </c>
      <c r="O133" s="73" t="s">
        <v>116</v>
      </c>
      <c r="P133" s="73" t="s">
        <v>117</v>
      </c>
      <c r="Q133" s="73" t="s">
        <v>118</v>
      </c>
      <c r="R133" s="73" t="s">
        <v>119</v>
      </c>
      <c r="S133" s="73" t="s">
        <v>120</v>
      </c>
      <c r="T133" s="74" t="s">
        <v>121</v>
      </c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</row>
    <row r="134" spans="1:63" s="2" customFormat="1" ht="22.9" customHeight="1">
      <c r="A134" s="31"/>
      <c r="B134" s="32"/>
      <c r="C134" s="79" t="s">
        <v>122</v>
      </c>
      <c r="D134" s="33"/>
      <c r="E134" s="33"/>
      <c r="F134" s="33"/>
      <c r="G134" s="33"/>
      <c r="H134" s="33"/>
      <c r="I134" s="107"/>
      <c r="J134" s="174">
        <f>BK134</f>
        <v>0</v>
      </c>
      <c r="K134" s="33"/>
      <c r="L134" s="36"/>
      <c r="M134" s="75"/>
      <c r="N134" s="175"/>
      <c r="O134" s="76"/>
      <c r="P134" s="176">
        <f>P135+P171+P211</f>
        <v>0</v>
      </c>
      <c r="Q134" s="76"/>
      <c r="R134" s="176">
        <f>R135+R171+R211</f>
        <v>4.89329898</v>
      </c>
      <c r="S134" s="76"/>
      <c r="T134" s="177">
        <f>T135+T171+T211</f>
        <v>7.253467960000001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73</v>
      </c>
      <c r="AU134" s="14" t="s">
        <v>87</v>
      </c>
      <c r="BK134" s="178">
        <f>BK135+BK171+BK211</f>
        <v>0</v>
      </c>
    </row>
    <row r="135" spans="2:63" s="12" customFormat="1" ht="25.9" customHeight="1">
      <c r="B135" s="179"/>
      <c r="C135" s="180"/>
      <c r="D135" s="181" t="s">
        <v>73</v>
      </c>
      <c r="E135" s="182" t="s">
        <v>123</v>
      </c>
      <c r="F135" s="182" t="s">
        <v>124</v>
      </c>
      <c r="G135" s="180"/>
      <c r="H135" s="180"/>
      <c r="I135" s="183"/>
      <c r="J135" s="184">
        <f>BK135</f>
        <v>0</v>
      </c>
      <c r="K135" s="180"/>
      <c r="L135" s="185"/>
      <c r="M135" s="186"/>
      <c r="N135" s="187"/>
      <c r="O135" s="187"/>
      <c r="P135" s="188">
        <f>P136+P139+P143+P149+P163+P169</f>
        <v>0</v>
      </c>
      <c r="Q135" s="187"/>
      <c r="R135" s="188">
        <f>R136+R139+R143+R149+R163+R169</f>
        <v>4.02401219</v>
      </c>
      <c r="S135" s="187"/>
      <c r="T135" s="189">
        <f>T136+T139+T143+T149+T163+T169</f>
        <v>6.957770000000001</v>
      </c>
      <c r="AR135" s="190" t="s">
        <v>79</v>
      </c>
      <c r="AT135" s="191" t="s">
        <v>73</v>
      </c>
      <c r="AU135" s="191" t="s">
        <v>74</v>
      </c>
      <c r="AY135" s="190" t="s">
        <v>125</v>
      </c>
      <c r="BK135" s="192">
        <f>BK136+BK139+BK143+BK149+BK163+BK169</f>
        <v>0</v>
      </c>
    </row>
    <row r="136" spans="2:63" s="12" customFormat="1" ht="22.9" customHeight="1">
      <c r="B136" s="179"/>
      <c r="C136" s="180"/>
      <c r="D136" s="181" t="s">
        <v>73</v>
      </c>
      <c r="E136" s="193" t="s">
        <v>126</v>
      </c>
      <c r="F136" s="193" t="s">
        <v>127</v>
      </c>
      <c r="G136" s="180"/>
      <c r="H136" s="180"/>
      <c r="I136" s="183"/>
      <c r="J136" s="194">
        <f>BK136</f>
        <v>0</v>
      </c>
      <c r="K136" s="180"/>
      <c r="L136" s="185"/>
      <c r="M136" s="186"/>
      <c r="N136" s="187"/>
      <c r="O136" s="187"/>
      <c r="P136" s="188">
        <f>SUM(P137:P138)</f>
        <v>0</v>
      </c>
      <c r="Q136" s="187"/>
      <c r="R136" s="188">
        <f>SUM(R137:R138)</f>
        <v>0.19991014000000001</v>
      </c>
      <c r="S136" s="187"/>
      <c r="T136" s="189">
        <f>SUM(T137:T138)</f>
        <v>0</v>
      </c>
      <c r="AR136" s="190" t="s">
        <v>79</v>
      </c>
      <c r="AT136" s="191" t="s">
        <v>73</v>
      </c>
      <c r="AU136" s="191" t="s">
        <v>79</v>
      </c>
      <c r="AY136" s="190" t="s">
        <v>125</v>
      </c>
      <c r="BK136" s="192">
        <f>SUM(BK137:BK138)</f>
        <v>0</v>
      </c>
    </row>
    <row r="137" spans="1:65" s="2" customFormat="1" ht="21.75" customHeight="1">
      <c r="A137" s="31"/>
      <c r="B137" s="32"/>
      <c r="C137" s="195" t="s">
        <v>79</v>
      </c>
      <c r="D137" s="195" t="s">
        <v>128</v>
      </c>
      <c r="E137" s="196" t="s">
        <v>129</v>
      </c>
      <c r="F137" s="197" t="s">
        <v>130</v>
      </c>
      <c r="G137" s="198" t="s">
        <v>131</v>
      </c>
      <c r="H137" s="199">
        <v>3.382</v>
      </c>
      <c r="I137" s="200"/>
      <c r="J137" s="201">
        <f>ROUND(I137*H137,2)</f>
        <v>0</v>
      </c>
      <c r="K137" s="197" t="s">
        <v>132</v>
      </c>
      <c r="L137" s="36"/>
      <c r="M137" s="202" t="s">
        <v>1</v>
      </c>
      <c r="N137" s="203" t="s">
        <v>39</v>
      </c>
      <c r="O137" s="68"/>
      <c r="P137" s="204">
        <f>O137*H137</f>
        <v>0</v>
      </c>
      <c r="Q137" s="204">
        <v>0.05897</v>
      </c>
      <c r="R137" s="204">
        <f>Q137*H137</f>
        <v>0.19943654000000002</v>
      </c>
      <c r="S137" s="204">
        <v>0</v>
      </c>
      <c r="T137" s="20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6" t="s">
        <v>133</v>
      </c>
      <c r="AT137" s="206" t="s">
        <v>128</v>
      </c>
      <c r="AU137" s="206" t="s">
        <v>81</v>
      </c>
      <c r="AY137" s="14" t="s">
        <v>125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4" t="s">
        <v>79</v>
      </c>
      <c r="BK137" s="207">
        <f>ROUND(I137*H137,2)</f>
        <v>0</v>
      </c>
      <c r="BL137" s="14" t="s">
        <v>133</v>
      </c>
      <c r="BM137" s="206" t="s">
        <v>134</v>
      </c>
    </row>
    <row r="138" spans="1:65" s="2" customFormat="1" ht="16.5" customHeight="1">
      <c r="A138" s="31"/>
      <c r="B138" s="32"/>
      <c r="C138" s="195" t="s">
        <v>81</v>
      </c>
      <c r="D138" s="195" t="s">
        <v>128</v>
      </c>
      <c r="E138" s="196" t="s">
        <v>135</v>
      </c>
      <c r="F138" s="197" t="s">
        <v>136</v>
      </c>
      <c r="G138" s="198" t="s">
        <v>137</v>
      </c>
      <c r="H138" s="199">
        <v>5.92</v>
      </c>
      <c r="I138" s="200"/>
      <c r="J138" s="201">
        <f>ROUND(I138*H138,2)</f>
        <v>0</v>
      </c>
      <c r="K138" s="197" t="s">
        <v>132</v>
      </c>
      <c r="L138" s="36"/>
      <c r="M138" s="202" t="s">
        <v>1</v>
      </c>
      <c r="N138" s="203" t="s">
        <v>39</v>
      </c>
      <c r="O138" s="68"/>
      <c r="P138" s="204">
        <f>O138*H138</f>
        <v>0</v>
      </c>
      <c r="Q138" s="204">
        <v>8E-05</v>
      </c>
      <c r="R138" s="204">
        <f>Q138*H138</f>
        <v>0.0004736</v>
      </c>
      <c r="S138" s="204">
        <v>0</v>
      </c>
      <c r="T138" s="20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6" t="s">
        <v>133</v>
      </c>
      <c r="AT138" s="206" t="s">
        <v>128</v>
      </c>
      <c r="AU138" s="206" t="s">
        <v>81</v>
      </c>
      <c r="AY138" s="14" t="s">
        <v>125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4" t="s">
        <v>79</v>
      </c>
      <c r="BK138" s="207">
        <f>ROUND(I138*H138,2)</f>
        <v>0</v>
      </c>
      <c r="BL138" s="14" t="s">
        <v>133</v>
      </c>
      <c r="BM138" s="206" t="s">
        <v>138</v>
      </c>
    </row>
    <row r="139" spans="2:63" s="12" customFormat="1" ht="22.9" customHeight="1">
      <c r="B139" s="179"/>
      <c r="C139" s="180"/>
      <c r="D139" s="181" t="s">
        <v>73</v>
      </c>
      <c r="E139" s="193" t="s">
        <v>133</v>
      </c>
      <c r="F139" s="193" t="s">
        <v>139</v>
      </c>
      <c r="G139" s="180"/>
      <c r="H139" s="180"/>
      <c r="I139" s="183"/>
      <c r="J139" s="194">
        <f>BK139</f>
        <v>0</v>
      </c>
      <c r="K139" s="180"/>
      <c r="L139" s="185"/>
      <c r="M139" s="186"/>
      <c r="N139" s="187"/>
      <c r="O139" s="187"/>
      <c r="P139" s="188">
        <f>SUM(P140:P142)</f>
        <v>0</v>
      </c>
      <c r="Q139" s="187"/>
      <c r="R139" s="188">
        <f>SUM(R140:R142)</f>
        <v>0.34154172</v>
      </c>
      <c r="S139" s="187"/>
      <c r="T139" s="189">
        <f>SUM(T140:T142)</f>
        <v>0</v>
      </c>
      <c r="AR139" s="190" t="s">
        <v>79</v>
      </c>
      <c r="AT139" s="191" t="s">
        <v>73</v>
      </c>
      <c r="AU139" s="191" t="s">
        <v>79</v>
      </c>
      <c r="AY139" s="190" t="s">
        <v>125</v>
      </c>
      <c r="BK139" s="192">
        <f>SUM(BK140:BK142)</f>
        <v>0</v>
      </c>
    </row>
    <row r="140" spans="1:65" s="2" customFormat="1" ht="16.5" customHeight="1">
      <c r="A140" s="31"/>
      <c r="B140" s="32"/>
      <c r="C140" s="195" t="s">
        <v>126</v>
      </c>
      <c r="D140" s="195" t="s">
        <v>128</v>
      </c>
      <c r="E140" s="196" t="s">
        <v>140</v>
      </c>
      <c r="F140" s="197" t="s">
        <v>141</v>
      </c>
      <c r="G140" s="198" t="s">
        <v>137</v>
      </c>
      <c r="H140" s="199">
        <v>3.34</v>
      </c>
      <c r="I140" s="200"/>
      <c r="J140" s="201">
        <f>ROUND(I140*H140,2)</f>
        <v>0</v>
      </c>
      <c r="K140" s="197" t="s">
        <v>132</v>
      </c>
      <c r="L140" s="36"/>
      <c r="M140" s="202" t="s">
        <v>1</v>
      </c>
      <c r="N140" s="203" t="s">
        <v>39</v>
      </c>
      <c r="O140" s="68"/>
      <c r="P140" s="204">
        <f>O140*H140</f>
        <v>0</v>
      </c>
      <c r="Q140" s="204">
        <v>0.1016</v>
      </c>
      <c r="R140" s="204">
        <f>Q140*H140</f>
        <v>0.339344</v>
      </c>
      <c r="S140" s="204">
        <v>0</v>
      </c>
      <c r="T140" s="20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6" t="s">
        <v>133</v>
      </c>
      <c r="AT140" s="206" t="s">
        <v>128</v>
      </c>
      <c r="AU140" s="206" t="s">
        <v>81</v>
      </c>
      <c r="AY140" s="14" t="s">
        <v>125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4" t="s">
        <v>79</v>
      </c>
      <c r="BK140" s="207">
        <f>ROUND(I140*H140,2)</f>
        <v>0</v>
      </c>
      <c r="BL140" s="14" t="s">
        <v>133</v>
      </c>
      <c r="BM140" s="206" t="s">
        <v>142</v>
      </c>
    </row>
    <row r="141" spans="1:65" s="2" customFormat="1" ht="16.5" customHeight="1">
      <c r="A141" s="31"/>
      <c r="B141" s="32"/>
      <c r="C141" s="195" t="s">
        <v>133</v>
      </c>
      <c r="D141" s="195" t="s">
        <v>128</v>
      </c>
      <c r="E141" s="196" t="s">
        <v>143</v>
      </c>
      <c r="F141" s="197" t="s">
        <v>144</v>
      </c>
      <c r="G141" s="198" t="s">
        <v>131</v>
      </c>
      <c r="H141" s="199">
        <v>0.334</v>
      </c>
      <c r="I141" s="200"/>
      <c r="J141" s="201">
        <f>ROUND(I141*H141,2)</f>
        <v>0</v>
      </c>
      <c r="K141" s="197" t="s">
        <v>132</v>
      </c>
      <c r="L141" s="36"/>
      <c r="M141" s="202" t="s">
        <v>1</v>
      </c>
      <c r="N141" s="203" t="s">
        <v>39</v>
      </c>
      <c r="O141" s="68"/>
      <c r="P141" s="204">
        <f>O141*H141</f>
        <v>0</v>
      </c>
      <c r="Q141" s="204">
        <v>0.00658</v>
      </c>
      <c r="R141" s="204">
        <f>Q141*H141</f>
        <v>0.0021977200000000002</v>
      </c>
      <c r="S141" s="204">
        <v>0</v>
      </c>
      <c r="T141" s="20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6" t="s">
        <v>133</v>
      </c>
      <c r="AT141" s="206" t="s">
        <v>128</v>
      </c>
      <c r="AU141" s="206" t="s">
        <v>81</v>
      </c>
      <c r="AY141" s="14" t="s">
        <v>125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4" t="s">
        <v>79</v>
      </c>
      <c r="BK141" s="207">
        <f>ROUND(I141*H141,2)</f>
        <v>0</v>
      </c>
      <c r="BL141" s="14" t="s">
        <v>133</v>
      </c>
      <c r="BM141" s="206" t="s">
        <v>145</v>
      </c>
    </row>
    <row r="142" spans="1:65" s="2" customFormat="1" ht="16.5" customHeight="1">
      <c r="A142" s="31"/>
      <c r="B142" s="32"/>
      <c r="C142" s="195" t="s">
        <v>146</v>
      </c>
      <c r="D142" s="195" t="s">
        <v>128</v>
      </c>
      <c r="E142" s="196" t="s">
        <v>147</v>
      </c>
      <c r="F142" s="197" t="s">
        <v>148</v>
      </c>
      <c r="G142" s="198" t="s">
        <v>131</v>
      </c>
      <c r="H142" s="199">
        <v>0.334</v>
      </c>
      <c r="I142" s="200"/>
      <c r="J142" s="201">
        <f>ROUND(I142*H142,2)</f>
        <v>0</v>
      </c>
      <c r="K142" s="197" t="s">
        <v>132</v>
      </c>
      <c r="L142" s="36"/>
      <c r="M142" s="202" t="s">
        <v>1</v>
      </c>
      <c r="N142" s="203" t="s">
        <v>39</v>
      </c>
      <c r="O142" s="68"/>
      <c r="P142" s="204">
        <f>O142*H142</f>
        <v>0</v>
      </c>
      <c r="Q142" s="204">
        <v>0</v>
      </c>
      <c r="R142" s="204">
        <f>Q142*H142</f>
        <v>0</v>
      </c>
      <c r="S142" s="204">
        <v>0</v>
      </c>
      <c r="T142" s="20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6" t="s">
        <v>133</v>
      </c>
      <c r="AT142" s="206" t="s">
        <v>128</v>
      </c>
      <c r="AU142" s="206" t="s">
        <v>81</v>
      </c>
      <c r="AY142" s="14" t="s">
        <v>125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4" t="s">
        <v>79</v>
      </c>
      <c r="BK142" s="207">
        <f>ROUND(I142*H142,2)</f>
        <v>0</v>
      </c>
      <c r="BL142" s="14" t="s">
        <v>133</v>
      </c>
      <c r="BM142" s="206" t="s">
        <v>149</v>
      </c>
    </row>
    <row r="143" spans="2:63" s="12" customFormat="1" ht="22.9" customHeight="1">
      <c r="B143" s="179"/>
      <c r="C143" s="180"/>
      <c r="D143" s="181" t="s">
        <v>73</v>
      </c>
      <c r="E143" s="193" t="s">
        <v>150</v>
      </c>
      <c r="F143" s="193" t="s">
        <v>151</v>
      </c>
      <c r="G143" s="180"/>
      <c r="H143" s="180"/>
      <c r="I143" s="183"/>
      <c r="J143" s="194">
        <f>BK143</f>
        <v>0</v>
      </c>
      <c r="K143" s="180"/>
      <c r="L143" s="185"/>
      <c r="M143" s="186"/>
      <c r="N143" s="187"/>
      <c r="O143" s="187"/>
      <c r="P143" s="188">
        <f>SUM(P144:P148)</f>
        <v>0</v>
      </c>
      <c r="Q143" s="187"/>
      <c r="R143" s="188">
        <f>SUM(R144:R148)</f>
        <v>3.48064433</v>
      </c>
      <c r="S143" s="187"/>
      <c r="T143" s="189">
        <f>SUM(T144:T148)</f>
        <v>0</v>
      </c>
      <c r="AR143" s="190" t="s">
        <v>79</v>
      </c>
      <c r="AT143" s="191" t="s">
        <v>73</v>
      </c>
      <c r="AU143" s="191" t="s">
        <v>79</v>
      </c>
      <c r="AY143" s="190" t="s">
        <v>125</v>
      </c>
      <c r="BK143" s="192">
        <f>SUM(BK144:BK148)</f>
        <v>0</v>
      </c>
    </row>
    <row r="144" spans="1:65" s="2" customFormat="1" ht="21.75" customHeight="1">
      <c r="A144" s="31"/>
      <c r="B144" s="32"/>
      <c r="C144" s="195" t="s">
        <v>150</v>
      </c>
      <c r="D144" s="195" t="s">
        <v>128</v>
      </c>
      <c r="E144" s="196" t="s">
        <v>152</v>
      </c>
      <c r="F144" s="197" t="s">
        <v>153</v>
      </c>
      <c r="G144" s="198" t="s">
        <v>131</v>
      </c>
      <c r="H144" s="199">
        <v>21.4</v>
      </c>
      <c r="I144" s="200"/>
      <c r="J144" s="201">
        <f>ROUND(I144*H144,2)</f>
        <v>0</v>
      </c>
      <c r="K144" s="197" t="s">
        <v>132</v>
      </c>
      <c r="L144" s="36"/>
      <c r="M144" s="202" t="s">
        <v>1</v>
      </c>
      <c r="N144" s="203" t="s">
        <v>39</v>
      </c>
      <c r="O144" s="68"/>
      <c r="P144" s="204">
        <f>O144*H144</f>
        <v>0</v>
      </c>
      <c r="Q144" s="204">
        <v>0.0284</v>
      </c>
      <c r="R144" s="204">
        <f>Q144*H144</f>
        <v>0.60776</v>
      </c>
      <c r="S144" s="204">
        <v>0</v>
      </c>
      <c r="T144" s="20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6" t="s">
        <v>133</v>
      </c>
      <c r="AT144" s="206" t="s">
        <v>128</v>
      </c>
      <c r="AU144" s="206" t="s">
        <v>81</v>
      </c>
      <c r="AY144" s="14" t="s">
        <v>125</v>
      </c>
      <c r="BE144" s="207">
        <f>IF(N144="základní",J144,0)</f>
        <v>0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4" t="s">
        <v>79</v>
      </c>
      <c r="BK144" s="207">
        <f>ROUND(I144*H144,2)</f>
        <v>0</v>
      </c>
      <c r="BL144" s="14" t="s">
        <v>133</v>
      </c>
      <c r="BM144" s="206" t="s">
        <v>154</v>
      </c>
    </row>
    <row r="145" spans="1:65" s="2" customFormat="1" ht="21.75" customHeight="1">
      <c r="A145" s="31"/>
      <c r="B145" s="32"/>
      <c r="C145" s="195" t="s">
        <v>155</v>
      </c>
      <c r="D145" s="195" t="s">
        <v>128</v>
      </c>
      <c r="E145" s="196" t="s">
        <v>156</v>
      </c>
      <c r="F145" s="197" t="s">
        <v>157</v>
      </c>
      <c r="G145" s="198" t="s">
        <v>131</v>
      </c>
      <c r="H145" s="199">
        <v>27.837</v>
      </c>
      <c r="I145" s="200"/>
      <c r="J145" s="201">
        <f>ROUND(I145*H145,2)</f>
        <v>0</v>
      </c>
      <c r="K145" s="197" t="s">
        <v>132</v>
      </c>
      <c r="L145" s="36"/>
      <c r="M145" s="202" t="s">
        <v>1</v>
      </c>
      <c r="N145" s="203" t="s">
        <v>39</v>
      </c>
      <c r="O145" s="68"/>
      <c r="P145" s="204">
        <f>O145*H145</f>
        <v>0</v>
      </c>
      <c r="Q145" s="204">
        <v>0.0284</v>
      </c>
      <c r="R145" s="204">
        <f>Q145*H145</f>
        <v>0.7905708</v>
      </c>
      <c r="S145" s="204">
        <v>0</v>
      </c>
      <c r="T145" s="20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6" t="s">
        <v>133</v>
      </c>
      <c r="AT145" s="206" t="s">
        <v>128</v>
      </c>
      <c r="AU145" s="206" t="s">
        <v>81</v>
      </c>
      <c r="AY145" s="14" t="s">
        <v>125</v>
      </c>
      <c r="BE145" s="207">
        <f>IF(N145="základní",J145,0)</f>
        <v>0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4" t="s">
        <v>79</v>
      </c>
      <c r="BK145" s="207">
        <f>ROUND(I145*H145,2)</f>
        <v>0</v>
      </c>
      <c r="BL145" s="14" t="s">
        <v>133</v>
      </c>
      <c r="BM145" s="206" t="s">
        <v>158</v>
      </c>
    </row>
    <row r="146" spans="1:65" s="2" customFormat="1" ht="16.5" customHeight="1">
      <c r="A146" s="31"/>
      <c r="B146" s="32"/>
      <c r="C146" s="195" t="s">
        <v>159</v>
      </c>
      <c r="D146" s="195" t="s">
        <v>128</v>
      </c>
      <c r="E146" s="196" t="s">
        <v>160</v>
      </c>
      <c r="F146" s="197" t="s">
        <v>161</v>
      </c>
      <c r="G146" s="198" t="s">
        <v>131</v>
      </c>
      <c r="H146" s="199">
        <v>52.607</v>
      </c>
      <c r="I146" s="200"/>
      <c r="J146" s="201">
        <f>ROUND(I146*H146,2)</f>
        <v>0</v>
      </c>
      <c r="K146" s="197" t="s">
        <v>132</v>
      </c>
      <c r="L146" s="36"/>
      <c r="M146" s="202" t="s">
        <v>1</v>
      </c>
      <c r="N146" s="203" t="s">
        <v>39</v>
      </c>
      <c r="O146" s="68"/>
      <c r="P146" s="204">
        <f>O146*H146</f>
        <v>0</v>
      </c>
      <c r="Q146" s="204">
        <v>0.00546</v>
      </c>
      <c r="R146" s="204">
        <f>Q146*H146</f>
        <v>0.28723422</v>
      </c>
      <c r="S146" s="204">
        <v>0</v>
      </c>
      <c r="T146" s="20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6" t="s">
        <v>133</v>
      </c>
      <c r="AT146" s="206" t="s">
        <v>128</v>
      </c>
      <c r="AU146" s="206" t="s">
        <v>81</v>
      </c>
      <c r="AY146" s="14" t="s">
        <v>125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4" t="s">
        <v>79</v>
      </c>
      <c r="BK146" s="207">
        <f>ROUND(I146*H146,2)</f>
        <v>0</v>
      </c>
      <c r="BL146" s="14" t="s">
        <v>133</v>
      </c>
      <c r="BM146" s="206" t="s">
        <v>162</v>
      </c>
    </row>
    <row r="147" spans="1:65" s="2" customFormat="1" ht="21.75" customHeight="1">
      <c r="A147" s="31"/>
      <c r="B147" s="32"/>
      <c r="C147" s="195" t="s">
        <v>163</v>
      </c>
      <c r="D147" s="195" t="s">
        <v>128</v>
      </c>
      <c r="E147" s="196" t="s">
        <v>164</v>
      </c>
      <c r="F147" s="197" t="s">
        <v>165</v>
      </c>
      <c r="G147" s="198" t="s">
        <v>131</v>
      </c>
      <c r="H147" s="199">
        <v>52.607</v>
      </c>
      <c r="I147" s="200"/>
      <c r="J147" s="201">
        <f>ROUND(I147*H147,2)</f>
        <v>0</v>
      </c>
      <c r="K147" s="197" t="s">
        <v>132</v>
      </c>
      <c r="L147" s="36"/>
      <c r="M147" s="202" t="s">
        <v>1</v>
      </c>
      <c r="N147" s="203" t="s">
        <v>39</v>
      </c>
      <c r="O147" s="68"/>
      <c r="P147" s="204">
        <f>O147*H147</f>
        <v>0</v>
      </c>
      <c r="Q147" s="204">
        <v>0.01733</v>
      </c>
      <c r="R147" s="204">
        <f>Q147*H147</f>
        <v>0.91167931</v>
      </c>
      <c r="S147" s="204">
        <v>0</v>
      </c>
      <c r="T147" s="20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6" t="s">
        <v>133</v>
      </c>
      <c r="AT147" s="206" t="s">
        <v>128</v>
      </c>
      <c r="AU147" s="206" t="s">
        <v>81</v>
      </c>
      <c r="AY147" s="14" t="s">
        <v>125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4" t="s">
        <v>79</v>
      </c>
      <c r="BK147" s="207">
        <f>ROUND(I147*H147,2)</f>
        <v>0</v>
      </c>
      <c r="BL147" s="14" t="s">
        <v>133</v>
      </c>
      <c r="BM147" s="206" t="s">
        <v>166</v>
      </c>
    </row>
    <row r="148" spans="1:65" s="2" customFormat="1" ht="21.75" customHeight="1">
      <c r="A148" s="31"/>
      <c r="B148" s="32"/>
      <c r="C148" s="195" t="s">
        <v>167</v>
      </c>
      <c r="D148" s="195" t="s">
        <v>128</v>
      </c>
      <c r="E148" s="196" t="s">
        <v>168</v>
      </c>
      <c r="F148" s="197" t="s">
        <v>169</v>
      </c>
      <c r="G148" s="198" t="s">
        <v>170</v>
      </c>
      <c r="H148" s="199">
        <v>2</v>
      </c>
      <c r="I148" s="200"/>
      <c r="J148" s="201">
        <f>ROUND(I148*H148,2)</f>
        <v>0</v>
      </c>
      <c r="K148" s="197" t="s">
        <v>171</v>
      </c>
      <c r="L148" s="36"/>
      <c r="M148" s="202" t="s">
        <v>1</v>
      </c>
      <c r="N148" s="203" t="s">
        <v>39</v>
      </c>
      <c r="O148" s="68"/>
      <c r="P148" s="204">
        <f>O148*H148</f>
        <v>0</v>
      </c>
      <c r="Q148" s="204">
        <v>0.4417</v>
      </c>
      <c r="R148" s="204">
        <f>Q148*H148</f>
        <v>0.8834</v>
      </c>
      <c r="S148" s="204">
        <v>0</v>
      </c>
      <c r="T148" s="20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6" t="s">
        <v>133</v>
      </c>
      <c r="AT148" s="206" t="s">
        <v>128</v>
      </c>
      <c r="AU148" s="206" t="s">
        <v>81</v>
      </c>
      <c r="AY148" s="14" t="s">
        <v>125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4" t="s">
        <v>79</v>
      </c>
      <c r="BK148" s="207">
        <f>ROUND(I148*H148,2)</f>
        <v>0</v>
      </c>
      <c r="BL148" s="14" t="s">
        <v>133</v>
      </c>
      <c r="BM148" s="206" t="s">
        <v>172</v>
      </c>
    </row>
    <row r="149" spans="2:63" s="12" customFormat="1" ht="22.9" customHeight="1">
      <c r="B149" s="179"/>
      <c r="C149" s="180"/>
      <c r="D149" s="181" t="s">
        <v>73</v>
      </c>
      <c r="E149" s="193" t="s">
        <v>163</v>
      </c>
      <c r="F149" s="193" t="s">
        <v>173</v>
      </c>
      <c r="G149" s="180"/>
      <c r="H149" s="180"/>
      <c r="I149" s="183"/>
      <c r="J149" s="194">
        <f>BK149</f>
        <v>0</v>
      </c>
      <c r="K149" s="180"/>
      <c r="L149" s="185"/>
      <c r="M149" s="186"/>
      <c r="N149" s="187"/>
      <c r="O149" s="187"/>
      <c r="P149" s="188">
        <f>SUM(P150:P162)</f>
        <v>0</v>
      </c>
      <c r="Q149" s="187"/>
      <c r="R149" s="188">
        <f>SUM(R150:R162)</f>
        <v>0.001916</v>
      </c>
      <c r="S149" s="187"/>
      <c r="T149" s="189">
        <f>SUM(T150:T162)</f>
        <v>6.957770000000001</v>
      </c>
      <c r="AR149" s="190" t="s">
        <v>79</v>
      </c>
      <c r="AT149" s="191" t="s">
        <v>73</v>
      </c>
      <c r="AU149" s="191" t="s">
        <v>79</v>
      </c>
      <c r="AY149" s="190" t="s">
        <v>125</v>
      </c>
      <c r="BK149" s="192">
        <f>SUM(BK150:BK162)</f>
        <v>0</v>
      </c>
    </row>
    <row r="150" spans="1:65" s="2" customFormat="1" ht="16.5" customHeight="1">
      <c r="A150" s="31"/>
      <c r="B150" s="32"/>
      <c r="C150" s="195" t="s">
        <v>174</v>
      </c>
      <c r="D150" s="195" t="s">
        <v>128</v>
      </c>
      <c r="E150" s="196" t="s">
        <v>175</v>
      </c>
      <c r="F150" s="197" t="s">
        <v>176</v>
      </c>
      <c r="G150" s="198" t="s">
        <v>177</v>
      </c>
      <c r="H150" s="199">
        <v>1</v>
      </c>
      <c r="I150" s="200"/>
      <c r="J150" s="201">
        <f aca="true" t="shared" si="0" ref="J150:J162">ROUND(I150*H150,2)</f>
        <v>0</v>
      </c>
      <c r="K150" s="197" t="s">
        <v>1</v>
      </c>
      <c r="L150" s="36"/>
      <c r="M150" s="202" t="s">
        <v>1</v>
      </c>
      <c r="N150" s="203" t="s">
        <v>39</v>
      </c>
      <c r="O150" s="68"/>
      <c r="P150" s="204">
        <f aca="true" t="shared" si="1" ref="P150:P162">O150*H150</f>
        <v>0</v>
      </c>
      <c r="Q150" s="204">
        <v>0</v>
      </c>
      <c r="R150" s="204">
        <f aca="true" t="shared" si="2" ref="R150:R162">Q150*H150</f>
        <v>0</v>
      </c>
      <c r="S150" s="204">
        <v>0</v>
      </c>
      <c r="T150" s="205">
        <f aca="true" t="shared" si="3" ref="T150:T162"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6" t="s">
        <v>133</v>
      </c>
      <c r="AT150" s="206" t="s">
        <v>128</v>
      </c>
      <c r="AU150" s="206" t="s">
        <v>81</v>
      </c>
      <c r="AY150" s="14" t="s">
        <v>125</v>
      </c>
      <c r="BE150" s="207">
        <f aca="true" t="shared" si="4" ref="BE150:BE162">IF(N150="základní",J150,0)</f>
        <v>0</v>
      </c>
      <c r="BF150" s="207">
        <f aca="true" t="shared" si="5" ref="BF150:BF162">IF(N150="snížená",J150,0)</f>
        <v>0</v>
      </c>
      <c r="BG150" s="207">
        <f aca="true" t="shared" si="6" ref="BG150:BG162">IF(N150="zákl. přenesená",J150,0)</f>
        <v>0</v>
      </c>
      <c r="BH150" s="207">
        <f aca="true" t="shared" si="7" ref="BH150:BH162">IF(N150="sníž. přenesená",J150,0)</f>
        <v>0</v>
      </c>
      <c r="BI150" s="207">
        <f aca="true" t="shared" si="8" ref="BI150:BI162">IF(N150="nulová",J150,0)</f>
        <v>0</v>
      </c>
      <c r="BJ150" s="14" t="s">
        <v>79</v>
      </c>
      <c r="BK150" s="207">
        <f aca="true" t="shared" si="9" ref="BK150:BK162">ROUND(I150*H150,2)</f>
        <v>0</v>
      </c>
      <c r="BL150" s="14" t="s">
        <v>133</v>
      </c>
      <c r="BM150" s="206" t="s">
        <v>178</v>
      </c>
    </row>
    <row r="151" spans="1:65" s="2" customFormat="1" ht="16.5" customHeight="1">
      <c r="A151" s="31"/>
      <c r="B151" s="32"/>
      <c r="C151" s="195" t="s">
        <v>179</v>
      </c>
      <c r="D151" s="195" t="s">
        <v>128</v>
      </c>
      <c r="E151" s="196" t="s">
        <v>180</v>
      </c>
      <c r="F151" s="197" t="s">
        <v>181</v>
      </c>
      <c r="G151" s="198" t="s">
        <v>182</v>
      </c>
      <c r="H151" s="199">
        <v>50</v>
      </c>
      <c r="I151" s="200"/>
      <c r="J151" s="201">
        <f t="shared" si="0"/>
        <v>0</v>
      </c>
      <c r="K151" s="197" t="s">
        <v>1</v>
      </c>
      <c r="L151" s="36"/>
      <c r="M151" s="202" t="s">
        <v>1</v>
      </c>
      <c r="N151" s="203" t="s">
        <v>39</v>
      </c>
      <c r="O151" s="68"/>
      <c r="P151" s="204">
        <f t="shared" si="1"/>
        <v>0</v>
      </c>
      <c r="Q151" s="204">
        <v>0</v>
      </c>
      <c r="R151" s="204">
        <f t="shared" si="2"/>
        <v>0</v>
      </c>
      <c r="S151" s="204">
        <v>0</v>
      </c>
      <c r="T151" s="20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6" t="s">
        <v>133</v>
      </c>
      <c r="AT151" s="206" t="s">
        <v>128</v>
      </c>
      <c r="AU151" s="206" t="s">
        <v>81</v>
      </c>
      <c r="AY151" s="14" t="s">
        <v>125</v>
      </c>
      <c r="BE151" s="207">
        <f t="shared" si="4"/>
        <v>0</v>
      </c>
      <c r="BF151" s="207">
        <f t="shared" si="5"/>
        <v>0</v>
      </c>
      <c r="BG151" s="207">
        <f t="shared" si="6"/>
        <v>0</v>
      </c>
      <c r="BH151" s="207">
        <f t="shared" si="7"/>
        <v>0</v>
      </c>
      <c r="BI151" s="207">
        <f t="shared" si="8"/>
        <v>0</v>
      </c>
      <c r="BJ151" s="14" t="s">
        <v>79</v>
      </c>
      <c r="BK151" s="207">
        <f t="shared" si="9"/>
        <v>0</v>
      </c>
      <c r="BL151" s="14" t="s">
        <v>133</v>
      </c>
      <c r="BM151" s="206" t="s">
        <v>183</v>
      </c>
    </row>
    <row r="152" spans="1:65" s="2" customFormat="1" ht="16.5" customHeight="1">
      <c r="A152" s="31"/>
      <c r="B152" s="32"/>
      <c r="C152" s="195" t="s">
        <v>184</v>
      </c>
      <c r="D152" s="195" t="s">
        <v>128</v>
      </c>
      <c r="E152" s="196" t="s">
        <v>185</v>
      </c>
      <c r="F152" s="197" t="s">
        <v>186</v>
      </c>
      <c r="G152" s="198" t="s">
        <v>177</v>
      </c>
      <c r="H152" s="199">
        <v>1</v>
      </c>
      <c r="I152" s="200"/>
      <c r="J152" s="201">
        <f t="shared" si="0"/>
        <v>0</v>
      </c>
      <c r="K152" s="197" t="s">
        <v>1</v>
      </c>
      <c r="L152" s="36"/>
      <c r="M152" s="202" t="s">
        <v>1</v>
      </c>
      <c r="N152" s="203" t="s">
        <v>39</v>
      </c>
      <c r="O152" s="68"/>
      <c r="P152" s="204">
        <f t="shared" si="1"/>
        <v>0</v>
      </c>
      <c r="Q152" s="204">
        <v>0</v>
      </c>
      <c r="R152" s="204">
        <f t="shared" si="2"/>
        <v>0</v>
      </c>
      <c r="S152" s="204">
        <v>0</v>
      </c>
      <c r="T152" s="20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6" t="s">
        <v>133</v>
      </c>
      <c r="AT152" s="206" t="s">
        <v>128</v>
      </c>
      <c r="AU152" s="206" t="s">
        <v>81</v>
      </c>
      <c r="AY152" s="14" t="s">
        <v>125</v>
      </c>
      <c r="BE152" s="207">
        <f t="shared" si="4"/>
        <v>0</v>
      </c>
      <c r="BF152" s="207">
        <f t="shared" si="5"/>
        <v>0</v>
      </c>
      <c r="BG152" s="207">
        <f t="shared" si="6"/>
        <v>0</v>
      </c>
      <c r="BH152" s="207">
        <f t="shared" si="7"/>
        <v>0</v>
      </c>
      <c r="BI152" s="207">
        <f t="shared" si="8"/>
        <v>0</v>
      </c>
      <c r="BJ152" s="14" t="s">
        <v>79</v>
      </c>
      <c r="BK152" s="207">
        <f t="shared" si="9"/>
        <v>0</v>
      </c>
      <c r="BL152" s="14" t="s">
        <v>133</v>
      </c>
      <c r="BM152" s="206" t="s">
        <v>187</v>
      </c>
    </row>
    <row r="153" spans="1:65" s="2" customFormat="1" ht="16.5" customHeight="1">
      <c r="A153" s="31"/>
      <c r="B153" s="32"/>
      <c r="C153" s="208" t="s">
        <v>188</v>
      </c>
      <c r="D153" s="208" t="s">
        <v>189</v>
      </c>
      <c r="E153" s="209" t="s">
        <v>190</v>
      </c>
      <c r="F153" s="210" t="s">
        <v>191</v>
      </c>
      <c r="G153" s="211" t="s">
        <v>170</v>
      </c>
      <c r="H153" s="212">
        <v>1</v>
      </c>
      <c r="I153" s="213"/>
      <c r="J153" s="214">
        <f t="shared" si="0"/>
        <v>0</v>
      </c>
      <c r="K153" s="210" t="s">
        <v>132</v>
      </c>
      <c r="L153" s="215"/>
      <c r="M153" s="216" t="s">
        <v>1</v>
      </c>
      <c r="N153" s="217" t="s">
        <v>39</v>
      </c>
      <c r="O153" s="68"/>
      <c r="P153" s="204">
        <f t="shared" si="1"/>
        <v>0</v>
      </c>
      <c r="Q153" s="204">
        <v>0.00106</v>
      </c>
      <c r="R153" s="204">
        <f t="shared" si="2"/>
        <v>0.00106</v>
      </c>
      <c r="S153" s="204">
        <v>0</v>
      </c>
      <c r="T153" s="205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6" t="s">
        <v>159</v>
      </c>
      <c r="AT153" s="206" t="s">
        <v>189</v>
      </c>
      <c r="AU153" s="206" t="s">
        <v>81</v>
      </c>
      <c r="AY153" s="14" t="s">
        <v>125</v>
      </c>
      <c r="BE153" s="207">
        <f t="shared" si="4"/>
        <v>0</v>
      </c>
      <c r="BF153" s="207">
        <f t="shared" si="5"/>
        <v>0</v>
      </c>
      <c r="BG153" s="207">
        <f t="shared" si="6"/>
        <v>0</v>
      </c>
      <c r="BH153" s="207">
        <f t="shared" si="7"/>
        <v>0</v>
      </c>
      <c r="BI153" s="207">
        <f t="shared" si="8"/>
        <v>0</v>
      </c>
      <c r="BJ153" s="14" t="s">
        <v>79</v>
      </c>
      <c r="BK153" s="207">
        <f t="shared" si="9"/>
        <v>0</v>
      </c>
      <c r="BL153" s="14" t="s">
        <v>133</v>
      </c>
      <c r="BM153" s="206" t="s">
        <v>192</v>
      </c>
    </row>
    <row r="154" spans="1:65" s="2" customFormat="1" ht="16.5" customHeight="1">
      <c r="A154" s="31"/>
      <c r="B154" s="32"/>
      <c r="C154" s="195" t="s">
        <v>8</v>
      </c>
      <c r="D154" s="195" t="s">
        <v>128</v>
      </c>
      <c r="E154" s="196" t="s">
        <v>193</v>
      </c>
      <c r="F154" s="197" t="s">
        <v>194</v>
      </c>
      <c r="G154" s="198" t="s">
        <v>177</v>
      </c>
      <c r="H154" s="199">
        <v>1</v>
      </c>
      <c r="I154" s="200"/>
      <c r="J154" s="201">
        <f t="shared" si="0"/>
        <v>0</v>
      </c>
      <c r="K154" s="197" t="s">
        <v>1</v>
      </c>
      <c r="L154" s="36"/>
      <c r="M154" s="202" t="s">
        <v>1</v>
      </c>
      <c r="N154" s="203" t="s">
        <v>39</v>
      </c>
      <c r="O154" s="68"/>
      <c r="P154" s="204">
        <f t="shared" si="1"/>
        <v>0</v>
      </c>
      <c r="Q154" s="204">
        <v>0</v>
      </c>
      <c r="R154" s="204">
        <f t="shared" si="2"/>
        <v>0</v>
      </c>
      <c r="S154" s="204">
        <v>0</v>
      </c>
      <c r="T154" s="205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6" t="s">
        <v>133</v>
      </c>
      <c r="AT154" s="206" t="s">
        <v>128</v>
      </c>
      <c r="AU154" s="206" t="s">
        <v>81</v>
      </c>
      <c r="AY154" s="14" t="s">
        <v>125</v>
      </c>
      <c r="BE154" s="207">
        <f t="shared" si="4"/>
        <v>0</v>
      </c>
      <c r="BF154" s="207">
        <f t="shared" si="5"/>
        <v>0</v>
      </c>
      <c r="BG154" s="207">
        <f t="shared" si="6"/>
        <v>0</v>
      </c>
      <c r="BH154" s="207">
        <f t="shared" si="7"/>
        <v>0</v>
      </c>
      <c r="BI154" s="207">
        <f t="shared" si="8"/>
        <v>0</v>
      </c>
      <c r="BJ154" s="14" t="s">
        <v>79</v>
      </c>
      <c r="BK154" s="207">
        <f t="shared" si="9"/>
        <v>0</v>
      </c>
      <c r="BL154" s="14" t="s">
        <v>133</v>
      </c>
      <c r="BM154" s="206" t="s">
        <v>195</v>
      </c>
    </row>
    <row r="155" spans="1:65" s="2" customFormat="1" ht="16.5" customHeight="1">
      <c r="A155" s="31"/>
      <c r="B155" s="32"/>
      <c r="C155" s="195" t="s">
        <v>196</v>
      </c>
      <c r="D155" s="195" t="s">
        <v>128</v>
      </c>
      <c r="E155" s="196" t="s">
        <v>197</v>
      </c>
      <c r="F155" s="197" t="s">
        <v>198</v>
      </c>
      <c r="G155" s="198" t="s">
        <v>177</v>
      </c>
      <c r="H155" s="199">
        <v>1</v>
      </c>
      <c r="I155" s="200"/>
      <c r="J155" s="201">
        <f t="shared" si="0"/>
        <v>0</v>
      </c>
      <c r="K155" s="197" t="s">
        <v>1</v>
      </c>
      <c r="L155" s="36"/>
      <c r="M155" s="202" t="s">
        <v>1</v>
      </c>
      <c r="N155" s="203" t="s">
        <v>39</v>
      </c>
      <c r="O155" s="68"/>
      <c r="P155" s="204">
        <f t="shared" si="1"/>
        <v>0</v>
      </c>
      <c r="Q155" s="204">
        <v>0</v>
      </c>
      <c r="R155" s="204">
        <f t="shared" si="2"/>
        <v>0</v>
      </c>
      <c r="S155" s="204">
        <v>0</v>
      </c>
      <c r="T155" s="205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6" t="s">
        <v>133</v>
      </c>
      <c r="AT155" s="206" t="s">
        <v>128</v>
      </c>
      <c r="AU155" s="206" t="s">
        <v>81</v>
      </c>
      <c r="AY155" s="14" t="s">
        <v>125</v>
      </c>
      <c r="BE155" s="207">
        <f t="shared" si="4"/>
        <v>0</v>
      </c>
      <c r="BF155" s="207">
        <f t="shared" si="5"/>
        <v>0</v>
      </c>
      <c r="BG155" s="207">
        <f t="shared" si="6"/>
        <v>0</v>
      </c>
      <c r="BH155" s="207">
        <f t="shared" si="7"/>
        <v>0</v>
      </c>
      <c r="BI155" s="207">
        <f t="shared" si="8"/>
        <v>0</v>
      </c>
      <c r="BJ155" s="14" t="s">
        <v>79</v>
      </c>
      <c r="BK155" s="207">
        <f t="shared" si="9"/>
        <v>0</v>
      </c>
      <c r="BL155" s="14" t="s">
        <v>133</v>
      </c>
      <c r="BM155" s="206" t="s">
        <v>199</v>
      </c>
    </row>
    <row r="156" spans="1:65" s="2" customFormat="1" ht="21.75" customHeight="1">
      <c r="A156" s="31"/>
      <c r="B156" s="32"/>
      <c r="C156" s="195" t="s">
        <v>200</v>
      </c>
      <c r="D156" s="195" t="s">
        <v>128</v>
      </c>
      <c r="E156" s="196" t="s">
        <v>201</v>
      </c>
      <c r="F156" s="197" t="s">
        <v>202</v>
      </c>
      <c r="G156" s="198" t="s">
        <v>131</v>
      </c>
      <c r="H156" s="199">
        <v>21.4</v>
      </c>
      <c r="I156" s="200"/>
      <c r="J156" s="201">
        <f t="shared" si="0"/>
        <v>0</v>
      </c>
      <c r="K156" s="197" t="s">
        <v>171</v>
      </c>
      <c r="L156" s="36"/>
      <c r="M156" s="202" t="s">
        <v>1</v>
      </c>
      <c r="N156" s="203" t="s">
        <v>39</v>
      </c>
      <c r="O156" s="68"/>
      <c r="P156" s="204">
        <f t="shared" si="1"/>
        <v>0</v>
      </c>
      <c r="Q156" s="204">
        <v>4E-05</v>
      </c>
      <c r="R156" s="204">
        <f t="shared" si="2"/>
        <v>0.000856</v>
      </c>
      <c r="S156" s="204">
        <v>0</v>
      </c>
      <c r="T156" s="205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6" t="s">
        <v>133</v>
      </c>
      <c r="AT156" s="206" t="s">
        <v>128</v>
      </c>
      <c r="AU156" s="206" t="s">
        <v>81</v>
      </c>
      <c r="AY156" s="14" t="s">
        <v>125</v>
      </c>
      <c r="BE156" s="207">
        <f t="shared" si="4"/>
        <v>0</v>
      </c>
      <c r="BF156" s="207">
        <f t="shared" si="5"/>
        <v>0</v>
      </c>
      <c r="BG156" s="207">
        <f t="shared" si="6"/>
        <v>0</v>
      </c>
      <c r="BH156" s="207">
        <f t="shared" si="7"/>
        <v>0</v>
      </c>
      <c r="BI156" s="207">
        <f t="shared" si="8"/>
        <v>0</v>
      </c>
      <c r="BJ156" s="14" t="s">
        <v>79</v>
      </c>
      <c r="BK156" s="207">
        <f t="shared" si="9"/>
        <v>0</v>
      </c>
      <c r="BL156" s="14" t="s">
        <v>133</v>
      </c>
      <c r="BM156" s="206" t="s">
        <v>203</v>
      </c>
    </row>
    <row r="157" spans="1:65" s="2" customFormat="1" ht="21.75" customHeight="1">
      <c r="A157" s="31"/>
      <c r="B157" s="32"/>
      <c r="C157" s="195" t="s">
        <v>204</v>
      </c>
      <c r="D157" s="195" t="s">
        <v>128</v>
      </c>
      <c r="E157" s="196" t="s">
        <v>205</v>
      </c>
      <c r="F157" s="197" t="s">
        <v>206</v>
      </c>
      <c r="G157" s="198" t="s">
        <v>131</v>
      </c>
      <c r="H157" s="199">
        <v>21.4</v>
      </c>
      <c r="I157" s="200"/>
      <c r="J157" s="201">
        <f t="shared" si="0"/>
        <v>0</v>
      </c>
      <c r="K157" s="197" t="s">
        <v>132</v>
      </c>
      <c r="L157" s="36"/>
      <c r="M157" s="202" t="s">
        <v>1</v>
      </c>
      <c r="N157" s="203" t="s">
        <v>39</v>
      </c>
      <c r="O157" s="68"/>
      <c r="P157" s="204">
        <f t="shared" si="1"/>
        <v>0</v>
      </c>
      <c r="Q157" s="204">
        <v>0</v>
      </c>
      <c r="R157" s="204">
        <f t="shared" si="2"/>
        <v>0</v>
      </c>
      <c r="S157" s="204">
        <v>0.035</v>
      </c>
      <c r="T157" s="205">
        <f t="shared" si="3"/>
        <v>0.749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6" t="s">
        <v>133</v>
      </c>
      <c r="AT157" s="206" t="s">
        <v>128</v>
      </c>
      <c r="AU157" s="206" t="s">
        <v>81</v>
      </c>
      <c r="AY157" s="14" t="s">
        <v>125</v>
      </c>
      <c r="BE157" s="207">
        <f t="shared" si="4"/>
        <v>0</v>
      </c>
      <c r="BF157" s="207">
        <f t="shared" si="5"/>
        <v>0</v>
      </c>
      <c r="BG157" s="207">
        <f t="shared" si="6"/>
        <v>0</v>
      </c>
      <c r="BH157" s="207">
        <f t="shared" si="7"/>
        <v>0</v>
      </c>
      <c r="BI157" s="207">
        <f t="shared" si="8"/>
        <v>0</v>
      </c>
      <c r="BJ157" s="14" t="s">
        <v>79</v>
      </c>
      <c r="BK157" s="207">
        <f t="shared" si="9"/>
        <v>0</v>
      </c>
      <c r="BL157" s="14" t="s">
        <v>133</v>
      </c>
      <c r="BM157" s="206" t="s">
        <v>207</v>
      </c>
    </row>
    <row r="158" spans="1:65" s="2" customFormat="1" ht="16.5" customHeight="1">
      <c r="A158" s="31"/>
      <c r="B158" s="32"/>
      <c r="C158" s="195" t="s">
        <v>208</v>
      </c>
      <c r="D158" s="195" t="s">
        <v>128</v>
      </c>
      <c r="E158" s="196" t="s">
        <v>209</v>
      </c>
      <c r="F158" s="197" t="s">
        <v>210</v>
      </c>
      <c r="G158" s="198" t="s">
        <v>131</v>
      </c>
      <c r="H158" s="199">
        <v>3.152</v>
      </c>
      <c r="I158" s="200"/>
      <c r="J158" s="201">
        <f t="shared" si="0"/>
        <v>0</v>
      </c>
      <c r="K158" s="197" t="s">
        <v>132</v>
      </c>
      <c r="L158" s="36"/>
      <c r="M158" s="202" t="s">
        <v>1</v>
      </c>
      <c r="N158" s="203" t="s">
        <v>39</v>
      </c>
      <c r="O158" s="68"/>
      <c r="P158" s="204">
        <f t="shared" si="1"/>
        <v>0</v>
      </c>
      <c r="Q158" s="204">
        <v>0</v>
      </c>
      <c r="R158" s="204">
        <f t="shared" si="2"/>
        <v>0</v>
      </c>
      <c r="S158" s="204">
        <v>0.076</v>
      </c>
      <c r="T158" s="205">
        <f t="shared" si="3"/>
        <v>0.23955200000000001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6" t="s">
        <v>133</v>
      </c>
      <c r="AT158" s="206" t="s">
        <v>128</v>
      </c>
      <c r="AU158" s="206" t="s">
        <v>81</v>
      </c>
      <c r="AY158" s="14" t="s">
        <v>125</v>
      </c>
      <c r="BE158" s="207">
        <f t="shared" si="4"/>
        <v>0</v>
      </c>
      <c r="BF158" s="207">
        <f t="shared" si="5"/>
        <v>0</v>
      </c>
      <c r="BG158" s="207">
        <f t="shared" si="6"/>
        <v>0</v>
      </c>
      <c r="BH158" s="207">
        <f t="shared" si="7"/>
        <v>0</v>
      </c>
      <c r="BI158" s="207">
        <f t="shared" si="8"/>
        <v>0</v>
      </c>
      <c r="BJ158" s="14" t="s">
        <v>79</v>
      </c>
      <c r="BK158" s="207">
        <f t="shared" si="9"/>
        <v>0</v>
      </c>
      <c r="BL158" s="14" t="s">
        <v>133</v>
      </c>
      <c r="BM158" s="206" t="s">
        <v>211</v>
      </c>
    </row>
    <row r="159" spans="1:65" s="2" customFormat="1" ht="21.75" customHeight="1">
      <c r="A159" s="31"/>
      <c r="B159" s="32"/>
      <c r="C159" s="195" t="s">
        <v>212</v>
      </c>
      <c r="D159" s="195" t="s">
        <v>128</v>
      </c>
      <c r="E159" s="196" t="s">
        <v>213</v>
      </c>
      <c r="F159" s="197" t="s">
        <v>214</v>
      </c>
      <c r="G159" s="198" t="s">
        <v>137</v>
      </c>
      <c r="H159" s="199">
        <v>5.92</v>
      </c>
      <c r="I159" s="200"/>
      <c r="J159" s="201">
        <f t="shared" si="0"/>
        <v>0</v>
      </c>
      <c r="K159" s="197" t="s">
        <v>132</v>
      </c>
      <c r="L159" s="36"/>
      <c r="M159" s="202" t="s">
        <v>1</v>
      </c>
      <c r="N159" s="203" t="s">
        <v>39</v>
      </c>
      <c r="O159" s="68"/>
      <c r="P159" s="204">
        <f t="shared" si="1"/>
        <v>0</v>
      </c>
      <c r="Q159" s="204">
        <v>0</v>
      </c>
      <c r="R159" s="204">
        <f t="shared" si="2"/>
        <v>0</v>
      </c>
      <c r="S159" s="204">
        <v>0.007</v>
      </c>
      <c r="T159" s="205">
        <f t="shared" si="3"/>
        <v>0.04144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6" t="s">
        <v>133</v>
      </c>
      <c r="AT159" s="206" t="s">
        <v>128</v>
      </c>
      <c r="AU159" s="206" t="s">
        <v>81</v>
      </c>
      <c r="AY159" s="14" t="s">
        <v>125</v>
      </c>
      <c r="BE159" s="207">
        <f t="shared" si="4"/>
        <v>0</v>
      </c>
      <c r="BF159" s="207">
        <f t="shared" si="5"/>
        <v>0</v>
      </c>
      <c r="BG159" s="207">
        <f t="shared" si="6"/>
        <v>0</v>
      </c>
      <c r="BH159" s="207">
        <f t="shared" si="7"/>
        <v>0</v>
      </c>
      <c r="BI159" s="207">
        <f t="shared" si="8"/>
        <v>0</v>
      </c>
      <c r="BJ159" s="14" t="s">
        <v>79</v>
      </c>
      <c r="BK159" s="207">
        <f t="shared" si="9"/>
        <v>0</v>
      </c>
      <c r="BL159" s="14" t="s">
        <v>133</v>
      </c>
      <c r="BM159" s="206" t="s">
        <v>215</v>
      </c>
    </row>
    <row r="160" spans="1:65" s="2" customFormat="1" ht="33" customHeight="1">
      <c r="A160" s="31"/>
      <c r="B160" s="32"/>
      <c r="C160" s="195" t="s">
        <v>7</v>
      </c>
      <c r="D160" s="195" t="s">
        <v>128</v>
      </c>
      <c r="E160" s="196" t="s">
        <v>216</v>
      </c>
      <c r="F160" s="197" t="s">
        <v>217</v>
      </c>
      <c r="G160" s="198" t="s">
        <v>131</v>
      </c>
      <c r="H160" s="199">
        <v>21.4</v>
      </c>
      <c r="I160" s="200"/>
      <c r="J160" s="201">
        <f t="shared" si="0"/>
        <v>0</v>
      </c>
      <c r="K160" s="197" t="s">
        <v>132</v>
      </c>
      <c r="L160" s="36"/>
      <c r="M160" s="202" t="s">
        <v>1</v>
      </c>
      <c r="N160" s="203" t="s">
        <v>39</v>
      </c>
      <c r="O160" s="68"/>
      <c r="P160" s="204">
        <f t="shared" si="1"/>
        <v>0</v>
      </c>
      <c r="Q160" s="204">
        <v>0</v>
      </c>
      <c r="R160" s="204">
        <f t="shared" si="2"/>
        <v>0</v>
      </c>
      <c r="S160" s="204">
        <v>0.05</v>
      </c>
      <c r="T160" s="205">
        <f t="shared" si="3"/>
        <v>1.07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6" t="s">
        <v>133</v>
      </c>
      <c r="AT160" s="206" t="s">
        <v>128</v>
      </c>
      <c r="AU160" s="206" t="s">
        <v>81</v>
      </c>
      <c r="AY160" s="14" t="s">
        <v>125</v>
      </c>
      <c r="BE160" s="207">
        <f t="shared" si="4"/>
        <v>0</v>
      </c>
      <c r="BF160" s="207">
        <f t="shared" si="5"/>
        <v>0</v>
      </c>
      <c r="BG160" s="207">
        <f t="shared" si="6"/>
        <v>0</v>
      </c>
      <c r="BH160" s="207">
        <f t="shared" si="7"/>
        <v>0</v>
      </c>
      <c r="BI160" s="207">
        <f t="shared" si="8"/>
        <v>0</v>
      </c>
      <c r="BJ160" s="14" t="s">
        <v>79</v>
      </c>
      <c r="BK160" s="207">
        <f t="shared" si="9"/>
        <v>0</v>
      </c>
      <c r="BL160" s="14" t="s">
        <v>133</v>
      </c>
      <c r="BM160" s="206" t="s">
        <v>218</v>
      </c>
    </row>
    <row r="161" spans="1:65" s="2" customFormat="1" ht="33" customHeight="1">
      <c r="A161" s="31"/>
      <c r="B161" s="32"/>
      <c r="C161" s="195" t="s">
        <v>219</v>
      </c>
      <c r="D161" s="195" t="s">
        <v>128</v>
      </c>
      <c r="E161" s="196" t="s">
        <v>220</v>
      </c>
      <c r="F161" s="197" t="s">
        <v>221</v>
      </c>
      <c r="G161" s="198" t="s">
        <v>131</v>
      </c>
      <c r="H161" s="199">
        <v>27.837</v>
      </c>
      <c r="I161" s="200"/>
      <c r="J161" s="201">
        <f t="shared" si="0"/>
        <v>0</v>
      </c>
      <c r="K161" s="197" t="s">
        <v>132</v>
      </c>
      <c r="L161" s="36"/>
      <c r="M161" s="202" t="s">
        <v>1</v>
      </c>
      <c r="N161" s="203" t="s">
        <v>39</v>
      </c>
      <c r="O161" s="68"/>
      <c r="P161" s="204">
        <f t="shared" si="1"/>
        <v>0</v>
      </c>
      <c r="Q161" s="204">
        <v>0</v>
      </c>
      <c r="R161" s="204">
        <f t="shared" si="2"/>
        <v>0</v>
      </c>
      <c r="S161" s="204">
        <v>0.046</v>
      </c>
      <c r="T161" s="205">
        <f t="shared" si="3"/>
        <v>1.280502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6" t="s">
        <v>133</v>
      </c>
      <c r="AT161" s="206" t="s">
        <v>128</v>
      </c>
      <c r="AU161" s="206" t="s">
        <v>81</v>
      </c>
      <c r="AY161" s="14" t="s">
        <v>125</v>
      </c>
      <c r="BE161" s="207">
        <f t="shared" si="4"/>
        <v>0</v>
      </c>
      <c r="BF161" s="207">
        <f t="shared" si="5"/>
        <v>0</v>
      </c>
      <c r="BG161" s="207">
        <f t="shared" si="6"/>
        <v>0</v>
      </c>
      <c r="BH161" s="207">
        <f t="shared" si="7"/>
        <v>0</v>
      </c>
      <c r="BI161" s="207">
        <f t="shared" si="8"/>
        <v>0</v>
      </c>
      <c r="BJ161" s="14" t="s">
        <v>79</v>
      </c>
      <c r="BK161" s="207">
        <f t="shared" si="9"/>
        <v>0</v>
      </c>
      <c r="BL161" s="14" t="s">
        <v>133</v>
      </c>
      <c r="BM161" s="206" t="s">
        <v>222</v>
      </c>
    </row>
    <row r="162" spans="1:65" s="2" customFormat="1" ht="21.75" customHeight="1">
      <c r="A162" s="31"/>
      <c r="B162" s="32"/>
      <c r="C162" s="195" t="s">
        <v>223</v>
      </c>
      <c r="D162" s="195" t="s">
        <v>128</v>
      </c>
      <c r="E162" s="196" t="s">
        <v>224</v>
      </c>
      <c r="F162" s="197" t="s">
        <v>225</v>
      </c>
      <c r="G162" s="198" t="s">
        <v>131</v>
      </c>
      <c r="H162" s="199">
        <v>52.607</v>
      </c>
      <c r="I162" s="200"/>
      <c r="J162" s="201">
        <f t="shared" si="0"/>
        <v>0</v>
      </c>
      <c r="K162" s="197" t="s">
        <v>132</v>
      </c>
      <c r="L162" s="36"/>
      <c r="M162" s="202" t="s">
        <v>1</v>
      </c>
      <c r="N162" s="203" t="s">
        <v>39</v>
      </c>
      <c r="O162" s="68"/>
      <c r="P162" s="204">
        <f t="shared" si="1"/>
        <v>0</v>
      </c>
      <c r="Q162" s="204">
        <v>0</v>
      </c>
      <c r="R162" s="204">
        <f t="shared" si="2"/>
        <v>0</v>
      </c>
      <c r="S162" s="204">
        <v>0.068</v>
      </c>
      <c r="T162" s="205">
        <f t="shared" si="3"/>
        <v>3.5772760000000003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6" t="s">
        <v>133</v>
      </c>
      <c r="AT162" s="206" t="s">
        <v>128</v>
      </c>
      <c r="AU162" s="206" t="s">
        <v>81</v>
      </c>
      <c r="AY162" s="14" t="s">
        <v>125</v>
      </c>
      <c r="BE162" s="207">
        <f t="shared" si="4"/>
        <v>0</v>
      </c>
      <c r="BF162" s="207">
        <f t="shared" si="5"/>
        <v>0</v>
      </c>
      <c r="BG162" s="207">
        <f t="shared" si="6"/>
        <v>0</v>
      </c>
      <c r="BH162" s="207">
        <f t="shared" si="7"/>
        <v>0</v>
      </c>
      <c r="BI162" s="207">
        <f t="shared" si="8"/>
        <v>0</v>
      </c>
      <c r="BJ162" s="14" t="s">
        <v>79</v>
      </c>
      <c r="BK162" s="207">
        <f t="shared" si="9"/>
        <v>0</v>
      </c>
      <c r="BL162" s="14" t="s">
        <v>133</v>
      </c>
      <c r="BM162" s="206" t="s">
        <v>226</v>
      </c>
    </row>
    <row r="163" spans="2:63" s="12" customFormat="1" ht="22.9" customHeight="1">
      <c r="B163" s="179"/>
      <c r="C163" s="180"/>
      <c r="D163" s="181" t="s">
        <v>73</v>
      </c>
      <c r="E163" s="193" t="s">
        <v>227</v>
      </c>
      <c r="F163" s="193" t="s">
        <v>228</v>
      </c>
      <c r="G163" s="180"/>
      <c r="H163" s="180"/>
      <c r="I163" s="183"/>
      <c r="J163" s="194">
        <f>BK163</f>
        <v>0</v>
      </c>
      <c r="K163" s="180"/>
      <c r="L163" s="185"/>
      <c r="M163" s="186"/>
      <c r="N163" s="187"/>
      <c r="O163" s="187"/>
      <c r="P163" s="188">
        <f>SUM(P164:P168)</f>
        <v>0</v>
      </c>
      <c r="Q163" s="187"/>
      <c r="R163" s="188">
        <f>SUM(R164:R168)</f>
        <v>0</v>
      </c>
      <c r="S163" s="187"/>
      <c r="T163" s="189">
        <f>SUM(T164:T168)</f>
        <v>0</v>
      </c>
      <c r="AR163" s="190" t="s">
        <v>79</v>
      </c>
      <c r="AT163" s="191" t="s">
        <v>73</v>
      </c>
      <c r="AU163" s="191" t="s">
        <v>79</v>
      </c>
      <c r="AY163" s="190" t="s">
        <v>125</v>
      </c>
      <c r="BK163" s="192">
        <f>SUM(BK164:BK168)</f>
        <v>0</v>
      </c>
    </row>
    <row r="164" spans="1:65" s="2" customFormat="1" ht="21.75" customHeight="1">
      <c r="A164" s="31"/>
      <c r="B164" s="32"/>
      <c r="C164" s="195" t="s">
        <v>229</v>
      </c>
      <c r="D164" s="195" t="s">
        <v>128</v>
      </c>
      <c r="E164" s="196" t="s">
        <v>230</v>
      </c>
      <c r="F164" s="197" t="s">
        <v>231</v>
      </c>
      <c r="G164" s="198" t="s">
        <v>232</v>
      </c>
      <c r="H164" s="199">
        <v>7.253</v>
      </c>
      <c r="I164" s="200"/>
      <c r="J164" s="201">
        <f>ROUND(I164*H164,2)</f>
        <v>0</v>
      </c>
      <c r="K164" s="197" t="s">
        <v>132</v>
      </c>
      <c r="L164" s="36"/>
      <c r="M164" s="202" t="s">
        <v>1</v>
      </c>
      <c r="N164" s="203" t="s">
        <v>39</v>
      </c>
      <c r="O164" s="68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6" t="s">
        <v>133</v>
      </c>
      <c r="AT164" s="206" t="s">
        <v>128</v>
      </c>
      <c r="AU164" s="206" t="s">
        <v>81</v>
      </c>
      <c r="AY164" s="14" t="s">
        <v>125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4" t="s">
        <v>79</v>
      </c>
      <c r="BK164" s="207">
        <f>ROUND(I164*H164,2)</f>
        <v>0</v>
      </c>
      <c r="BL164" s="14" t="s">
        <v>133</v>
      </c>
      <c r="BM164" s="206" t="s">
        <v>233</v>
      </c>
    </row>
    <row r="165" spans="1:65" s="2" customFormat="1" ht="21.75" customHeight="1">
      <c r="A165" s="31"/>
      <c r="B165" s="32"/>
      <c r="C165" s="195" t="s">
        <v>234</v>
      </c>
      <c r="D165" s="195" t="s">
        <v>128</v>
      </c>
      <c r="E165" s="196" t="s">
        <v>235</v>
      </c>
      <c r="F165" s="197" t="s">
        <v>236</v>
      </c>
      <c r="G165" s="198" t="s">
        <v>232</v>
      </c>
      <c r="H165" s="199">
        <v>21.759</v>
      </c>
      <c r="I165" s="200"/>
      <c r="J165" s="201">
        <f>ROUND(I165*H165,2)</f>
        <v>0</v>
      </c>
      <c r="K165" s="197" t="s">
        <v>132</v>
      </c>
      <c r="L165" s="36"/>
      <c r="M165" s="202" t="s">
        <v>1</v>
      </c>
      <c r="N165" s="203" t="s">
        <v>39</v>
      </c>
      <c r="O165" s="68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6" t="s">
        <v>133</v>
      </c>
      <c r="AT165" s="206" t="s">
        <v>128</v>
      </c>
      <c r="AU165" s="206" t="s">
        <v>81</v>
      </c>
      <c r="AY165" s="14" t="s">
        <v>125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4" t="s">
        <v>79</v>
      </c>
      <c r="BK165" s="207">
        <f>ROUND(I165*H165,2)</f>
        <v>0</v>
      </c>
      <c r="BL165" s="14" t="s">
        <v>133</v>
      </c>
      <c r="BM165" s="206" t="s">
        <v>237</v>
      </c>
    </row>
    <row r="166" spans="1:65" s="2" customFormat="1" ht="21.75" customHeight="1">
      <c r="A166" s="31"/>
      <c r="B166" s="32"/>
      <c r="C166" s="195" t="s">
        <v>238</v>
      </c>
      <c r="D166" s="195" t="s">
        <v>128</v>
      </c>
      <c r="E166" s="196" t="s">
        <v>239</v>
      </c>
      <c r="F166" s="197" t="s">
        <v>240</v>
      </c>
      <c r="G166" s="198" t="s">
        <v>232</v>
      </c>
      <c r="H166" s="199">
        <v>7.253</v>
      </c>
      <c r="I166" s="200"/>
      <c r="J166" s="201">
        <f>ROUND(I166*H166,2)</f>
        <v>0</v>
      </c>
      <c r="K166" s="197" t="s">
        <v>132</v>
      </c>
      <c r="L166" s="36"/>
      <c r="M166" s="202" t="s">
        <v>1</v>
      </c>
      <c r="N166" s="203" t="s">
        <v>39</v>
      </c>
      <c r="O166" s="68"/>
      <c r="P166" s="204">
        <f>O166*H166</f>
        <v>0</v>
      </c>
      <c r="Q166" s="204">
        <v>0</v>
      </c>
      <c r="R166" s="204">
        <f>Q166*H166</f>
        <v>0</v>
      </c>
      <c r="S166" s="204">
        <v>0</v>
      </c>
      <c r="T166" s="20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6" t="s">
        <v>133</v>
      </c>
      <c r="AT166" s="206" t="s">
        <v>128</v>
      </c>
      <c r="AU166" s="206" t="s">
        <v>81</v>
      </c>
      <c r="AY166" s="14" t="s">
        <v>125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4" t="s">
        <v>79</v>
      </c>
      <c r="BK166" s="207">
        <f>ROUND(I166*H166,2)</f>
        <v>0</v>
      </c>
      <c r="BL166" s="14" t="s">
        <v>133</v>
      </c>
      <c r="BM166" s="206" t="s">
        <v>241</v>
      </c>
    </row>
    <row r="167" spans="1:65" s="2" customFormat="1" ht="21.75" customHeight="1">
      <c r="A167" s="31"/>
      <c r="B167" s="32"/>
      <c r="C167" s="195" t="s">
        <v>242</v>
      </c>
      <c r="D167" s="195" t="s">
        <v>128</v>
      </c>
      <c r="E167" s="196" t="s">
        <v>243</v>
      </c>
      <c r="F167" s="197" t="s">
        <v>244</v>
      </c>
      <c r="G167" s="198" t="s">
        <v>232</v>
      </c>
      <c r="H167" s="199">
        <v>145.06</v>
      </c>
      <c r="I167" s="200"/>
      <c r="J167" s="201">
        <f>ROUND(I167*H167,2)</f>
        <v>0</v>
      </c>
      <c r="K167" s="197" t="s">
        <v>132</v>
      </c>
      <c r="L167" s="36"/>
      <c r="M167" s="202" t="s">
        <v>1</v>
      </c>
      <c r="N167" s="203" t="s">
        <v>39</v>
      </c>
      <c r="O167" s="68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6" t="s">
        <v>133</v>
      </c>
      <c r="AT167" s="206" t="s">
        <v>128</v>
      </c>
      <c r="AU167" s="206" t="s">
        <v>81</v>
      </c>
      <c r="AY167" s="14" t="s">
        <v>125</v>
      </c>
      <c r="BE167" s="207">
        <f>IF(N167="základní",J167,0)</f>
        <v>0</v>
      </c>
      <c r="BF167" s="207">
        <f>IF(N167="snížená",J167,0)</f>
        <v>0</v>
      </c>
      <c r="BG167" s="207">
        <f>IF(N167="zákl. přenesená",J167,0)</f>
        <v>0</v>
      </c>
      <c r="BH167" s="207">
        <f>IF(N167="sníž. přenesená",J167,0)</f>
        <v>0</v>
      </c>
      <c r="BI167" s="207">
        <f>IF(N167="nulová",J167,0)</f>
        <v>0</v>
      </c>
      <c r="BJ167" s="14" t="s">
        <v>79</v>
      </c>
      <c r="BK167" s="207">
        <f>ROUND(I167*H167,2)</f>
        <v>0</v>
      </c>
      <c r="BL167" s="14" t="s">
        <v>133</v>
      </c>
      <c r="BM167" s="206" t="s">
        <v>245</v>
      </c>
    </row>
    <row r="168" spans="1:65" s="2" customFormat="1" ht="21.75" customHeight="1">
      <c r="A168" s="31"/>
      <c r="B168" s="32"/>
      <c r="C168" s="195" t="s">
        <v>246</v>
      </c>
      <c r="D168" s="195" t="s">
        <v>128</v>
      </c>
      <c r="E168" s="196" t="s">
        <v>247</v>
      </c>
      <c r="F168" s="197" t="s">
        <v>248</v>
      </c>
      <c r="G168" s="198" t="s">
        <v>232</v>
      </c>
      <c r="H168" s="199">
        <v>4.766</v>
      </c>
      <c r="I168" s="200"/>
      <c r="J168" s="201">
        <f>ROUND(I168*H168,2)</f>
        <v>0</v>
      </c>
      <c r="K168" s="197" t="s">
        <v>132</v>
      </c>
      <c r="L168" s="36"/>
      <c r="M168" s="202" t="s">
        <v>1</v>
      </c>
      <c r="N168" s="203" t="s">
        <v>39</v>
      </c>
      <c r="O168" s="68"/>
      <c r="P168" s="204">
        <f>O168*H168</f>
        <v>0</v>
      </c>
      <c r="Q168" s="204">
        <v>0</v>
      </c>
      <c r="R168" s="204">
        <f>Q168*H168</f>
        <v>0</v>
      </c>
      <c r="S168" s="204">
        <v>0</v>
      </c>
      <c r="T168" s="20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6" t="s">
        <v>133</v>
      </c>
      <c r="AT168" s="206" t="s">
        <v>128</v>
      </c>
      <c r="AU168" s="206" t="s">
        <v>81</v>
      </c>
      <c r="AY168" s="14" t="s">
        <v>125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4" t="s">
        <v>79</v>
      </c>
      <c r="BK168" s="207">
        <f>ROUND(I168*H168,2)</f>
        <v>0</v>
      </c>
      <c r="BL168" s="14" t="s">
        <v>133</v>
      </c>
      <c r="BM168" s="206" t="s">
        <v>249</v>
      </c>
    </row>
    <row r="169" spans="2:63" s="12" customFormat="1" ht="22.9" customHeight="1">
      <c r="B169" s="179"/>
      <c r="C169" s="180"/>
      <c r="D169" s="181" t="s">
        <v>73</v>
      </c>
      <c r="E169" s="193" t="s">
        <v>250</v>
      </c>
      <c r="F169" s="193" t="s">
        <v>251</v>
      </c>
      <c r="G169" s="180"/>
      <c r="H169" s="180"/>
      <c r="I169" s="183"/>
      <c r="J169" s="194">
        <f>BK169</f>
        <v>0</v>
      </c>
      <c r="K169" s="180"/>
      <c r="L169" s="185"/>
      <c r="M169" s="186"/>
      <c r="N169" s="187"/>
      <c r="O169" s="187"/>
      <c r="P169" s="188">
        <f>P170</f>
        <v>0</v>
      </c>
      <c r="Q169" s="187"/>
      <c r="R169" s="188">
        <f>R170</f>
        <v>0</v>
      </c>
      <c r="S169" s="187"/>
      <c r="T169" s="189">
        <f>T170</f>
        <v>0</v>
      </c>
      <c r="AR169" s="190" t="s">
        <v>79</v>
      </c>
      <c r="AT169" s="191" t="s">
        <v>73</v>
      </c>
      <c r="AU169" s="191" t="s">
        <v>79</v>
      </c>
      <c r="AY169" s="190" t="s">
        <v>125</v>
      </c>
      <c r="BK169" s="192">
        <f>BK170</f>
        <v>0</v>
      </c>
    </row>
    <row r="170" spans="1:65" s="2" customFormat="1" ht="21.75" customHeight="1">
      <c r="A170" s="31"/>
      <c r="B170" s="32"/>
      <c r="C170" s="195" t="s">
        <v>252</v>
      </c>
      <c r="D170" s="195" t="s">
        <v>128</v>
      </c>
      <c r="E170" s="196" t="s">
        <v>253</v>
      </c>
      <c r="F170" s="197" t="s">
        <v>254</v>
      </c>
      <c r="G170" s="198" t="s">
        <v>232</v>
      </c>
      <c r="H170" s="199">
        <v>4.024</v>
      </c>
      <c r="I170" s="200"/>
      <c r="J170" s="201">
        <f>ROUND(I170*H170,2)</f>
        <v>0</v>
      </c>
      <c r="K170" s="197" t="s">
        <v>171</v>
      </c>
      <c r="L170" s="36"/>
      <c r="M170" s="202" t="s">
        <v>1</v>
      </c>
      <c r="N170" s="203" t="s">
        <v>39</v>
      </c>
      <c r="O170" s="68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6" t="s">
        <v>133</v>
      </c>
      <c r="AT170" s="206" t="s">
        <v>128</v>
      </c>
      <c r="AU170" s="206" t="s">
        <v>81</v>
      </c>
      <c r="AY170" s="14" t="s">
        <v>125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4" t="s">
        <v>79</v>
      </c>
      <c r="BK170" s="207">
        <f>ROUND(I170*H170,2)</f>
        <v>0</v>
      </c>
      <c r="BL170" s="14" t="s">
        <v>133</v>
      </c>
      <c r="BM170" s="206" t="s">
        <v>255</v>
      </c>
    </row>
    <row r="171" spans="2:63" s="12" customFormat="1" ht="25.9" customHeight="1">
      <c r="B171" s="179"/>
      <c r="C171" s="180"/>
      <c r="D171" s="181" t="s">
        <v>73</v>
      </c>
      <c r="E171" s="182" t="s">
        <v>256</v>
      </c>
      <c r="F171" s="182" t="s">
        <v>257</v>
      </c>
      <c r="G171" s="180"/>
      <c r="H171" s="180"/>
      <c r="I171" s="183"/>
      <c r="J171" s="184">
        <f>BK171</f>
        <v>0</v>
      </c>
      <c r="K171" s="180"/>
      <c r="L171" s="185"/>
      <c r="M171" s="186"/>
      <c r="N171" s="187"/>
      <c r="O171" s="187"/>
      <c r="P171" s="188">
        <f>P172+P175+P177+P181+P189+P193+P201+P209</f>
        <v>0</v>
      </c>
      <c r="Q171" s="187"/>
      <c r="R171" s="188">
        <f>R172+R175+R177+R181+R189+R193+R201+R209</f>
        <v>0.8692867900000001</v>
      </c>
      <c r="S171" s="187"/>
      <c r="T171" s="189">
        <f>T172+T175+T177+T181+T189+T193+T201+T209</f>
        <v>0.29569796</v>
      </c>
      <c r="AR171" s="190" t="s">
        <v>81</v>
      </c>
      <c r="AT171" s="191" t="s">
        <v>73</v>
      </c>
      <c r="AU171" s="191" t="s">
        <v>74</v>
      </c>
      <c r="AY171" s="190" t="s">
        <v>125</v>
      </c>
      <c r="BK171" s="192">
        <f>BK172+BK175+BK177+BK181+BK189+BK193+BK201+BK209</f>
        <v>0</v>
      </c>
    </row>
    <row r="172" spans="2:63" s="12" customFormat="1" ht="22.9" customHeight="1">
      <c r="B172" s="179"/>
      <c r="C172" s="180"/>
      <c r="D172" s="181" t="s">
        <v>73</v>
      </c>
      <c r="E172" s="193" t="s">
        <v>258</v>
      </c>
      <c r="F172" s="193" t="s">
        <v>259</v>
      </c>
      <c r="G172" s="180"/>
      <c r="H172" s="180"/>
      <c r="I172" s="183"/>
      <c r="J172" s="194">
        <f>BK172</f>
        <v>0</v>
      </c>
      <c r="K172" s="180"/>
      <c r="L172" s="185"/>
      <c r="M172" s="186"/>
      <c r="N172" s="187"/>
      <c r="O172" s="187"/>
      <c r="P172" s="188">
        <f>SUM(P173:P174)</f>
        <v>0</v>
      </c>
      <c r="Q172" s="187"/>
      <c r="R172" s="188">
        <f>SUM(R173:R174)</f>
        <v>0.04937</v>
      </c>
      <c r="S172" s="187"/>
      <c r="T172" s="189">
        <f>SUM(T173:T174)</f>
        <v>0</v>
      </c>
      <c r="AR172" s="190" t="s">
        <v>81</v>
      </c>
      <c r="AT172" s="191" t="s">
        <v>73</v>
      </c>
      <c r="AU172" s="191" t="s">
        <v>79</v>
      </c>
      <c r="AY172" s="190" t="s">
        <v>125</v>
      </c>
      <c r="BK172" s="192">
        <f>SUM(BK173:BK174)</f>
        <v>0</v>
      </c>
    </row>
    <row r="173" spans="1:65" s="2" customFormat="1" ht="16.5" customHeight="1">
      <c r="A173" s="31"/>
      <c r="B173" s="32"/>
      <c r="C173" s="195" t="s">
        <v>260</v>
      </c>
      <c r="D173" s="195" t="s">
        <v>128</v>
      </c>
      <c r="E173" s="196" t="s">
        <v>261</v>
      </c>
      <c r="F173" s="197" t="s">
        <v>262</v>
      </c>
      <c r="G173" s="198" t="s">
        <v>177</v>
      </c>
      <c r="H173" s="199">
        <v>1</v>
      </c>
      <c r="I173" s="200"/>
      <c r="J173" s="201">
        <f>ROUND(I173*H173,2)</f>
        <v>0</v>
      </c>
      <c r="K173" s="197" t="s">
        <v>1</v>
      </c>
      <c r="L173" s="36"/>
      <c r="M173" s="202" t="s">
        <v>1</v>
      </c>
      <c r="N173" s="203" t="s">
        <v>39</v>
      </c>
      <c r="O173" s="68"/>
      <c r="P173" s="204">
        <f>O173*H173</f>
        <v>0</v>
      </c>
      <c r="Q173" s="204">
        <v>0.04937</v>
      </c>
      <c r="R173" s="204">
        <f>Q173*H173</f>
        <v>0.04937</v>
      </c>
      <c r="S173" s="204">
        <v>0</v>
      </c>
      <c r="T173" s="20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6" t="s">
        <v>196</v>
      </c>
      <c r="AT173" s="206" t="s">
        <v>128</v>
      </c>
      <c r="AU173" s="206" t="s">
        <v>81</v>
      </c>
      <c r="AY173" s="14" t="s">
        <v>125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4" t="s">
        <v>79</v>
      </c>
      <c r="BK173" s="207">
        <f>ROUND(I173*H173,2)</f>
        <v>0</v>
      </c>
      <c r="BL173" s="14" t="s">
        <v>196</v>
      </c>
      <c r="BM173" s="206" t="s">
        <v>263</v>
      </c>
    </row>
    <row r="174" spans="1:65" s="2" customFormat="1" ht="16.5" customHeight="1">
      <c r="A174" s="31"/>
      <c r="B174" s="32"/>
      <c r="C174" s="195" t="s">
        <v>264</v>
      </c>
      <c r="D174" s="195" t="s">
        <v>128</v>
      </c>
      <c r="E174" s="196" t="s">
        <v>265</v>
      </c>
      <c r="F174" s="197" t="s">
        <v>251</v>
      </c>
      <c r="G174" s="198" t="s">
        <v>266</v>
      </c>
      <c r="H174" s="218"/>
      <c r="I174" s="200"/>
      <c r="J174" s="201">
        <f>ROUND(I174*H174,2)</f>
        <v>0</v>
      </c>
      <c r="K174" s="197" t="s">
        <v>132</v>
      </c>
      <c r="L174" s="36"/>
      <c r="M174" s="202" t="s">
        <v>1</v>
      </c>
      <c r="N174" s="203" t="s">
        <v>39</v>
      </c>
      <c r="O174" s="68"/>
      <c r="P174" s="204">
        <f>O174*H174</f>
        <v>0</v>
      </c>
      <c r="Q174" s="204">
        <v>0</v>
      </c>
      <c r="R174" s="204">
        <f>Q174*H174</f>
        <v>0</v>
      </c>
      <c r="S174" s="204">
        <v>0</v>
      </c>
      <c r="T174" s="20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6" t="s">
        <v>196</v>
      </c>
      <c r="AT174" s="206" t="s">
        <v>128</v>
      </c>
      <c r="AU174" s="206" t="s">
        <v>81</v>
      </c>
      <c r="AY174" s="14" t="s">
        <v>125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4" t="s">
        <v>79</v>
      </c>
      <c r="BK174" s="207">
        <f>ROUND(I174*H174,2)</f>
        <v>0</v>
      </c>
      <c r="BL174" s="14" t="s">
        <v>196</v>
      </c>
      <c r="BM174" s="206" t="s">
        <v>267</v>
      </c>
    </row>
    <row r="175" spans="2:63" s="12" customFormat="1" ht="22.9" customHeight="1">
      <c r="B175" s="179"/>
      <c r="C175" s="180"/>
      <c r="D175" s="181" t="s">
        <v>73</v>
      </c>
      <c r="E175" s="193" t="s">
        <v>268</v>
      </c>
      <c r="F175" s="193" t="s">
        <v>269</v>
      </c>
      <c r="G175" s="180"/>
      <c r="H175" s="180"/>
      <c r="I175" s="183"/>
      <c r="J175" s="194">
        <f>BK175</f>
        <v>0</v>
      </c>
      <c r="K175" s="180"/>
      <c r="L175" s="185"/>
      <c r="M175" s="186"/>
      <c r="N175" s="187"/>
      <c r="O175" s="187"/>
      <c r="P175" s="188">
        <f>P176</f>
        <v>0</v>
      </c>
      <c r="Q175" s="187"/>
      <c r="R175" s="188">
        <f>R176</f>
        <v>0</v>
      </c>
      <c r="S175" s="187"/>
      <c r="T175" s="189">
        <f>T176</f>
        <v>0</v>
      </c>
      <c r="AR175" s="190" t="s">
        <v>81</v>
      </c>
      <c r="AT175" s="191" t="s">
        <v>73</v>
      </c>
      <c r="AU175" s="191" t="s">
        <v>79</v>
      </c>
      <c r="AY175" s="190" t="s">
        <v>125</v>
      </c>
      <c r="BK175" s="192">
        <f>BK176</f>
        <v>0</v>
      </c>
    </row>
    <row r="176" spans="1:65" s="2" customFormat="1" ht="21.75" customHeight="1">
      <c r="A176" s="31"/>
      <c r="B176" s="32"/>
      <c r="C176" s="195" t="s">
        <v>270</v>
      </c>
      <c r="D176" s="195" t="s">
        <v>128</v>
      </c>
      <c r="E176" s="196" t="s">
        <v>271</v>
      </c>
      <c r="F176" s="197" t="s">
        <v>272</v>
      </c>
      <c r="G176" s="198" t="s">
        <v>177</v>
      </c>
      <c r="H176" s="199">
        <v>1</v>
      </c>
      <c r="I176" s="200"/>
      <c r="J176" s="201">
        <f>ROUND(I176*H176,2)</f>
        <v>0</v>
      </c>
      <c r="K176" s="197" t="s">
        <v>1</v>
      </c>
      <c r="L176" s="36"/>
      <c r="M176" s="202" t="s">
        <v>1</v>
      </c>
      <c r="N176" s="203" t="s">
        <v>39</v>
      </c>
      <c r="O176" s="68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6" t="s">
        <v>196</v>
      </c>
      <c r="AT176" s="206" t="s">
        <v>128</v>
      </c>
      <c r="AU176" s="206" t="s">
        <v>81</v>
      </c>
      <c r="AY176" s="14" t="s">
        <v>125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4" t="s">
        <v>79</v>
      </c>
      <c r="BK176" s="207">
        <f>ROUND(I176*H176,2)</f>
        <v>0</v>
      </c>
      <c r="BL176" s="14" t="s">
        <v>196</v>
      </c>
      <c r="BM176" s="206" t="s">
        <v>273</v>
      </c>
    </row>
    <row r="177" spans="2:63" s="12" customFormat="1" ht="22.9" customHeight="1">
      <c r="B177" s="179"/>
      <c r="C177" s="180"/>
      <c r="D177" s="181" t="s">
        <v>73</v>
      </c>
      <c r="E177" s="193" t="s">
        <v>274</v>
      </c>
      <c r="F177" s="193" t="s">
        <v>275</v>
      </c>
      <c r="G177" s="180"/>
      <c r="H177" s="180"/>
      <c r="I177" s="183"/>
      <c r="J177" s="194">
        <f>BK177</f>
        <v>0</v>
      </c>
      <c r="K177" s="180"/>
      <c r="L177" s="185"/>
      <c r="M177" s="186"/>
      <c r="N177" s="187"/>
      <c r="O177" s="187"/>
      <c r="P177" s="188">
        <f>SUM(P178:P180)</f>
        <v>0</v>
      </c>
      <c r="Q177" s="187"/>
      <c r="R177" s="188">
        <f>SUM(R178:R180)</f>
        <v>0.07993184</v>
      </c>
      <c r="S177" s="187"/>
      <c r="T177" s="189">
        <f>SUM(T178:T180)</f>
        <v>0.19969795999999998</v>
      </c>
      <c r="AR177" s="190" t="s">
        <v>81</v>
      </c>
      <c r="AT177" s="191" t="s">
        <v>73</v>
      </c>
      <c r="AU177" s="191" t="s">
        <v>79</v>
      </c>
      <c r="AY177" s="190" t="s">
        <v>125</v>
      </c>
      <c r="BK177" s="192">
        <f>SUM(BK178:BK180)</f>
        <v>0</v>
      </c>
    </row>
    <row r="178" spans="1:65" s="2" customFormat="1" ht="21.75" customHeight="1">
      <c r="A178" s="31"/>
      <c r="B178" s="32"/>
      <c r="C178" s="195" t="s">
        <v>276</v>
      </c>
      <c r="D178" s="195" t="s">
        <v>128</v>
      </c>
      <c r="E178" s="196" t="s">
        <v>277</v>
      </c>
      <c r="F178" s="197" t="s">
        <v>278</v>
      </c>
      <c r="G178" s="198" t="s">
        <v>131</v>
      </c>
      <c r="H178" s="199">
        <v>3.542</v>
      </c>
      <c r="I178" s="200"/>
      <c r="J178" s="201">
        <f>ROUND(I178*H178,2)</f>
        <v>0</v>
      </c>
      <c r="K178" s="197" t="s">
        <v>132</v>
      </c>
      <c r="L178" s="36"/>
      <c r="M178" s="202" t="s">
        <v>1</v>
      </c>
      <c r="N178" s="203" t="s">
        <v>39</v>
      </c>
      <c r="O178" s="68"/>
      <c r="P178" s="204">
        <f>O178*H178</f>
        <v>0</v>
      </c>
      <c r="Q178" s="204">
        <v>0</v>
      </c>
      <c r="R178" s="204">
        <f>Q178*H178</f>
        <v>0</v>
      </c>
      <c r="S178" s="204">
        <v>0.05638</v>
      </c>
      <c r="T178" s="205">
        <f>S178*H178</f>
        <v>0.19969795999999998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6" t="s">
        <v>196</v>
      </c>
      <c r="AT178" s="206" t="s">
        <v>128</v>
      </c>
      <c r="AU178" s="206" t="s">
        <v>81</v>
      </c>
      <c r="AY178" s="14" t="s">
        <v>125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4" t="s">
        <v>79</v>
      </c>
      <c r="BK178" s="207">
        <f>ROUND(I178*H178,2)</f>
        <v>0</v>
      </c>
      <c r="BL178" s="14" t="s">
        <v>196</v>
      </c>
      <c r="BM178" s="206" t="s">
        <v>279</v>
      </c>
    </row>
    <row r="179" spans="1:65" s="2" customFormat="1" ht="16.5" customHeight="1">
      <c r="A179" s="31"/>
      <c r="B179" s="32"/>
      <c r="C179" s="195" t="s">
        <v>280</v>
      </c>
      <c r="D179" s="195" t="s">
        <v>128</v>
      </c>
      <c r="E179" s="196" t="s">
        <v>281</v>
      </c>
      <c r="F179" s="197" t="s">
        <v>282</v>
      </c>
      <c r="G179" s="198" t="s">
        <v>131</v>
      </c>
      <c r="H179" s="199">
        <v>6.364</v>
      </c>
      <c r="I179" s="200"/>
      <c r="J179" s="201">
        <f>ROUND(I179*H179,2)</f>
        <v>0</v>
      </c>
      <c r="K179" s="197" t="s">
        <v>132</v>
      </c>
      <c r="L179" s="36"/>
      <c r="M179" s="202" t="s">
        <v>1</v>
      </c>
      <c r="N179" s="203" t="s">
        <v>39</v>
      </c>
      <c r="O179" s="68"/>
      <c r="P179" s="204">
        <f>O179*H179</f>
        <v>0</v>
      </c>
      <c r="Q179" s="204">
        <v>0.01256</v>
      </c>
      <c r="R179" s="204">
        <f>Q179*H179</f>
        <v>0.07993184</v>
      </c>
      <c r="S179" s="204">
        <v>0</v>
      </c>
      <c r="T179" s="20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6" t="s">
        <v>196</v>
      </c>
      <c r="AT179" s="206" t="s">
        <v>128</v>
      </c>
      <c r="AU179" s="206" t="s">
        <v>81</v>
      </c>
      <c r="AY179" s="14" t="s">
        <v>125</v>
      </c>
      <c r="BE179" s="207">
        <f>IF(N179="základní",J179,0)</f>
        <v>0</v>
      </c>
      <c r="BF179" s="207">
        <f>IF(N179="snížená",J179,0)</f>
        <v>0</v>
      </c>
      <c r="BG179" s="207">
        <f>IF(N179="zákl. přenesená",J179,0)</f>
        <v>0</v>
      </c>
      <c r="BH179" s="207">
        <f>IF(N179="sníž. přenesená",J179,0)</f>
        <v>0</v>
      </c>
      <c r="BI179" s="207">
        <f>IF(N179="nulová",J179,0)</f>
        <v>0</v>
      </c>
      <c r="BJ179" s="14" t="s">
        <v>79</v>
      </c>
      <c r="BK179" s="207">
        <f>ROUND(I179*H179,2)</f>
        <v>0</v>
      </c>
      <c r="BL179" s="14" t="s">
        <v>196</v>
      </c>
      <c r="BM179" s="206" t="s">
        <v>283</v>
      </c>
    </row>
    <row r="180" spans="1:65" s="2" customFormat="1" ht="16.5" customHeight="1">
      <c r="A180" s="31"/>
      <c r="B180" s="32"/>
      <c r="C180" s="195" t="s">
        <v>284</v>
      </c>
      <c r="D180" s="195" t="s">
        <v>128</v>
      </c>
      <c r="E180" s="196" t="s">
        <v>285</v>
      </c>
      <c r="F180" s="197" t="s">
        <v>251</v>
      </c>
      <c r="G180" s="198" t="s">
        <v>266</v>
      </c>
      <c r="H180" s="218"/>
      <c r="I180" s="200"/>
      <c r="J180" s="201">
        <f>ROUND(I180*H180,2)</f>
        <v>0</v>
      </c>
      <c r="K180" s="197" t="s">
        <v>132</v>
      </c>
      <c r="L180" s="36"/>
      <c r="M180" s="202" t="s">
        <v>1</v>
      </c>
      <c r="N180" s="203" t="s">
        <v>39</v>
      </c>
      <c r="O180" s="68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6" t="s">
        <v>196</v>
      </c>
      <c r="AT180" s="206" t="s">
        <v>128</v>
      </c>
      <c r="AU180" s="206" t="s">
        <v>81</v>
      </c>
      <c r="AY180" s="14" t="s">
        <v>125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4" t="s">
        <v>79</v>
      </c>
      <c r="BK180" s="207">
        <f>ROUND(I180*H180,2)</f>
        <v>0</v>
      </c>
      <c r="BL180" s="14" t="s">
        <v>196</v>
      </c>
      <c r="BM180" s="206" t="s">
        <v>286</v>
      </c>
    </row>
    <row r="181" spans="2:63" s="12" customFormat="1" ht="22.9" customHeight="1">
      <c r="B181" s="179"/>
      <c r="C181" s="180"/>
      <c r="D181" s="181" t="s">
        <v>73</v>
      </c>
      <c r="E181" s="193" t="s">
        <v>287</v>
      </c>
      <c r="F181" s="193" t="s">
        <v>288</v>
      </c>
      <c r="G181" s="180"/>
      <c r="H181" s="180"/>
      <c r="I181" s="183"/>
      <c r="J181" s="194">
        <f>BK181</f>
        <v>0</v>
      </c>
      <c r="K181" s="180"/>
      <c r="L181" s="185"/>
      <c r="M181" s="186"/>
      <c r="N181" s="187"/>
      <c r="O181" s="187"/>
      <c r="P181" s="188">
        <f>SUM(P182:P188)</f>
        <v>0</v>
      </c>
      <c r="Q181" s="187"/>
      <c r="R181" s="188">
        <f>SUM(R182:R188)</f>
        <v>0.0276</v>
      </c>
      <c r="S181" s="187"/>
      <c r="T181" s="189">
        <f>SUM(T182:T188)</f>
        <v>0.096</v>
      </c>
      <c r="AR181" s="190" t="s">
        <v>81</v>
      </c>
      <c r="AT181" s="191" t="s">
        <v>73</v>
      </c>
      <c r="AU181" s="191" t="s">
        <v>79</v>
      </c>
      <c r="AY181" s="190" t="s">
        <v>125</v>
      </c>
      <c r="BK181" s="192">
        <f>SUM(BK182:BK188)</f>
        <v>0</v>
      </c>
    </row>
    <row r="182" spans="1:65" s="2" customFormat="1" ht="21.75" customHeight="1">
      <c r="A182" s="31"/>
      <c r="B182" s="32"/>
      <c r="C182" s="195" t="s">
        <v>289</v>
      </c>
      <c r="D182" s="195" t="s">
        <v>128</v>
      </c>
      <c r="E182" s="196" t="s">
        <v>290</v>
      </c>
      <c r="F182" s="197" t="s">
        <v>291</v>
      </c>
      <c r="G182" s="198" t="s">
        <v>170</v>
      </c>
      <c r="H182" s="199">
        <v>2</v>
      </c>
      <c r="I182" s="200"/>
      <c r="J182" s="201">
        <f aca="true" t="shared" si="10" ref="J182:J188">ROUND(I182*H182,2)</f>
        <v>0</v>
      </c>
      <c r="K182" s="197" t="s">
        <v>292</v>
      </c>
      <c r="L182" s="36"/>
      <c r="M182" s="202" t="s">
        <v>1</v>
      </c>
      <c r="N182" s="203" t="s">
        <v>39</v>
      </c>
      <c r="O182" s="68"/>
      <c r="P182" s="204">
        <f aca="true" t="shared" si="11" ref="P182:P188">O182*H182</f>
        <v>0</v>
      </c>
      <c r="Q182" s="204">
        <v>0</v>
      </c>
      <c r="R182" s="204">
        <f aca="true" t="shared" si="12" ref="R182:R188">Q182*H182</f>
        <v>0</v>
      </c>
      <c r="S182" s="204">
        <v>0</v>
      </c>
      <c r="T182" s="205">
        <f aca="true" t="shared" si="13" ref="T182:T188"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6" t="s">
        <v>196</v>
      </c>
      <c r="AT182" s="206" t="s">
        <v>128</v>
      </c>
      <c r="AU182" s="206" t="s">
        <v>81</v>
      </c>
      <c r="AY182" s="14" t="s">
        <v>125</v>
      </c>
      <c r="BE182" s="207">
        <f aca="true" t="shared" si="14" ref="BE182:BE188">IF(N182="základní",J182,0)</f>
        <v>0</v>
      </c>
      <c r="BF182" s="207">
        <f aca="true" t="shared" si="15" ref="BF182:BF188">IF(N182="snížená",J182,0)</f>
        <v>0</v>
      </c>
      <c r="BG182" s="207">
        <f aca="true" t="shared" si="16" ref="BG182:BG188">IF(N182="zákl. přenesená",J182,0)</f>
        <v>0</v>
      </c>
      <c r="BH182" s="207">
        <f aca="true" t="shared" si="17" ref="BH182:BH188">IF(N182="sníž. přenesená",J182,0)</f>
        <v>0</v>
      </c>
      <c r="BI182" s="207">
        <f aca="true" t="shared" si="18" ref="BI182:BI188">IF(N182="nulová",J182,0)</f>
        <v>0</v>
      </c>
      <c r="BJ182" s="14" t="s">
        <v>79</v>
      </c>
      <c r="BK182" s="207">
        <f aca="true" t="shared" si="19" ref="BK182:BK188">ROUND(I182*H182,2)</f>
        <v>0</v>
      </c>
      <c r="BL182" s="14" t="s">
        <v>196</v>
      </c>
      <c r="BM182" s="206" t="s">
        <v>293</v>
      </c>
    </row>
    <row r="183" spans="1:65" s="2" customFormat="1" ht="21.75" customHeight="1">
      <c r="A183" s="31"/>
      <c r="B183" s="32"/>
      <c r="C183" s="195" t="s">
        <v>294</v>
      </c>
      <c r="D183" s="195" t="s">
        <v>128</v>
      </c>
      <c r="E183" s="196" t="s">
        <v>295</v>
      </c>
      <c r="F183" s="197" t="s">
        <v>296</v>
      </c>
      <c r="G183" s="198" t="s">
        <v>170</v>
      </c>
      <c r="H183" s="199">
        <v>2</v>
      </c>
      <c r="I183" s="200"/>
      <c r="J183" s="201">
        <f t="shared" si="10"/>
        <v>0</v>
      </c>
      <c r="K183" s="197" t="s">
        <v>1</v>
      </c>
      <c r="L183" s="36"/>
      <c r="M183" s="202" t="s">
        <v>1</v>
      </c>
      <c r="N183" s="203" t="s">
        <v>39</v>
      </c>
      <c r="O183" s="68"/>
      <c r="P183" s="204">
        <f t="shared" si="11"/>
        <v>0</v>
      </c>
      <c r="Q183" s="204">
        <v>0</v>
      </c>
      <c r="R183" s="204">
        <f t="shared" si="12"/>
        <v>0</v>
      </c>
      <c r="S183" s="204">
        <v>0.024</v>
      </c>
      <c r="T183" s="205">
        <f t="shared" si="13"/>
        <v>0.048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6" t="s">
        <v>196</v>
      </c>
      <c r="AT183" s="206" t="s">
        <v>128</v>
      </c>
      <c r="AU183" s="206" t="s">
        <v>81</v>
      </c>
      <c r="AY183" s="14" t="s">
        <v>125</v>
      </c>
      <c r="BE183" s="207">
        <f t="shared" si="14"/>
        <v>0</v>
      </c>
      <c r="BF183" s="207">
        <f t="shared" si="15"/>
        <v>0</v>
      </c>
      <c r="BG183" s="207">
        <f t="shared" si="16"/>
        <v>0</v>
      </c>
      <c r="BH183" s="207">
        <f t="shared" si="17"/>
        <v>0</v>
      </c>
      <c r="BI183" s="207">
        <f t="shared" si="18"/>
        <v>0</v>
      </c>
      <c r="BJ183" s="14" t="s">
        <v>79</v>
      </c>
      <c r="BK183" s="207">
        <f t="shared" si="19"/>
        <v>0</v>
      </c>
      <c r="BL183" s="14" t="s">
        <v>196</v>
      </c>
      <c r="BM183" s="206" t="s">
        <v>297</v>
      </c>
    </row>
    <row r="184" spans="1:65" s="2" customFormat="1" ht="21.75" customHeight="1">
      <c r="A184" s="31"/>
      <c r="B184" s="32"/>
      <c r="C184" s="208" t="s">
        <v>298</v>
      </c>
      <c r="D184" s="208" t="s">
        <v>189</v>
      </c>
      <c r="E184" s="209" t="s">
        <v>299</v>
      </c>
      <c r="F184" s="210" t="s">
        <v>300</v>
      </c>
      <c r="G184" s="211" t="s">
        <v>170</v>
      </c>
      <c r="H184" s="212">
        <v>2</v>
      </c>
      <c r="I184" s="213"/>
      <c r="J184" s="214">
        <f t="shared" si="10"/>
        <v>0</v>
      </c>
      <c r="K184" s="210" t="s">
        <v>1</v>
      </c>
      <c r="L184" s="215"/>
      <c r="M184" s="216" t="s">
        <v>1</v>
      </c>
      <c r="N184" s="217" t="s">
        <v>39</v>
      </c>
      <c r="O184" s="68"/>
      <c r="P184" s="204">
        <f t="shared" si="11"/>
        <v>0</v>
      </c>
      <c r="Q184" s="204">
        <v>0.0138</v>
      </c>
      <c r="R184" s="204">
        <f t="shared" si="12"/>
        <v>0.0276</v>
      </c>
      <c r="S184" s="204">
        <v>0</v>
      </c>
      <c r="T184" s="20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6" t="s">
        <v>270</v>
      </c>
      <c r="AT184" s="206" t="s">
        <v>189</v>
      </c>
      <c r="AU184" s="206" t="s">
        <v>81</v>
      </c>
      <c r="AY184" s="14" t="s">
        <v>125</v>
      </c>
      <c r="BE184" s="207">
        <f t="shared" si="14"/>
        <v>0</v>
      </c>
      <c r="BF184" s="207">
        <f t="shared" si="15"/>
        <v>0</v>
      </c>
      <c r="BG184" s="207">
        <f t="shared" si="16"/>
        <v>0</v>
      </c>
      <c r="BH184" s="207">
        <f t="shared" si="17"/>
        <v>0</v>
      </c>
      <c r="BI184" s="207">
        <f t="shared" si="18"/>
        <v>0</v>
      </c>
      <c r="BJ184" s="14" t="s">
        <v>79</v>
      </c>
      <c r="BK184" s="207">
        <f t="shared" si="19"/>
        <v>0</v>
      </c>
      <c r="BL184" s="14" t="s">
        <v>196</v>
      </c>
      <c r="BM184" s="206" t="s">
        <v>301</v>
      </c>
    </row>
    <row r="185" spans="1:65" s="2" customFormat="1" ht="21.75" customHeight="1">
      <c r="A185" s="31"/>
      <c r="B185" s="32"/>
      <c r="C185" s="195" t="s">
        <v>302</v>
      </c>
      <c r="D185" s="195" t="s">
        <v>128</v>
      </c>
      <c r="E185" s="196" t="s">
        <v>303</v>
      </c>
      <c r="F185" s="197" t="s">
        <v>304</v>
      </c>
      <c r="G185" s="198" t="s">
        <v>170</v>
      </c>
      <c r="H185" s="199">
        <v>2</v>
      </c>
      <c r="I185" s="200"/>
      <c r="J185" s="201">
        <f t="shared" si="10"/>
        <v>0</v>
      </c>
      <c r="K185" s="197" t="s">
        <v>132</v>
      </c>
      <c r="L185" s="36"/>
      <c r="M185" s="202" t="s">
        <v>1</v>
      </c>
      <c r="N185" s="203" t="s">
        <v>39</v>
      </c>
      <c r="O185" s="68"/>
      <c r="P185" s="204">
        <f t="shared" si="11"/>
        <v>0</v>
      </c>
      <c r="Q185" s="204">
        <v>0</v>
      </c>
      <c r="R185" s="204">
        <f t="shared" si="12"/>
        <v>0</v>
      </c>
      <c r="S185" s="204">
        <v>0.024</v>
      </c>
      <c r="T185" s="205">
        <f t="shared" si="13"/>
        <v>0.048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6" t="s">
        <v>196</v>
      </c>
      <c r="AT185" s="206" t="s">
        <v>128</v>
      </c>
      <c r="AU185" s="206" t="s">
        <v>81</v>
      </c>
      <c r="AY185" s="14" t="s">
        <v>125</v>
      </c>
      <c r="BE185" s="207">
        <f t="shared" si="14"/>
        <v>0</v>
      </c>
      <c r="BF185" s="207">
        <f t="shared" si="15"/>
        <v>0</v>
      </c>
      <c r="BG185" s="207">
        <f t="shared" si="16"/>
        <v>0</v>
      </c>
      <c r="BH185" s="207">
        <f t="shared" si="17"/>
        <v>0</v>
      </c>
      <c r="BI185" s="207">
        <f t="shared" si="18"/>
        <v>0</v>
      </c>
      <c r="BJ185" s="14" t="s">
        <v>79</v>
      </c>
      <c r="BK185" s="207">
        <f t="shared" si="19"/>
        <v>0</v>
      </c>
      <c r="BL185" s="14" t="s">
        <v>196</v>
      </c>
      <c r="BM185" s="206" t="s">
        <v>305</v>
      </c>
    </row>
    <row r="186" spans="1:65" s="2" customFormat="1" ht="16.5" customHeight="1">
      <c r="A186" s="31"/>
      <c r="B186" s="32"/>
      <c r="C186" s="195" t="s">
        <v>306</v>
      </c>
      <c r="D186" s="195" t="s">
        <v>128</v>
      </c>
      <c r="E186" s="196" t="s">
        <v>307</v>
      </c>
      <c r="F186" s="197" t="s">
        <v>308</v>
      </c>
      <c r="G186" s="198" t="s">
        <v>177</v>
      </c>
      <c r="H186" s="199">
        <v>1</v>
      </c>
      <c r="I186" s="200"/>
      <c r="J186" s="201">
        <f t="shared" si="10"/>
        <v>0</v>
      </c>
      <c r="K186" s="197" t="s">
        <v>1</v>
      </c>
      <c r="L186" s="36"/>
      <c r="M186" s="202" t="s">
        <v>1</v>
      </c>
      <c r="N186" s="203" t="s">
        <v>39</v>
      </c>
      <c r="O186" s="68"/>
      <c r="P186" s="204">
        <f t="shared" si="11"/>
        <v>0</v>
      </c>
      <c r="Q186" s="204">
        <v>0</v>
      </c>
      <c r="R186" s="204">
        <f t="shared" si="12"/>
        <v>0</v>
      </c>
      <c r="S186" s="204">
        <v>0</v>
      </c>
      <c r="T186" s="20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6" t="s">
        <v>196</v>
      </c>
      <c r="AT186" s="206" t="s">
        <v>128</v>
      </c>
      <c r="AU186" s="206" t="s">
        <v>81</v>
      </c>
      <c r="AY186" s="14" t="s">
        <v>125</v>
      </c>
      <c r="BE186" s="207">
        <f t="shared" si="14"/>
        <v>0</v>
      </c>
      <c r="BF186" s="207">
        <f t="shared" si="15"/>
        <v>0</v>
      </c>
      <c r="BG186" s="207">
        <f t="shared" si="16"/>
        <v>0</v>
      </c>
      <c r="BH186" s="207">
        <f t="shared" si="17"/>
        <v>0</v>
      </c>
      <c r="BI186" s="207">
        <f t="shared" si="18"/>
        <v>0</v>
      </c>
      <c r="BJ186" s="14" t="s">
        <v>79</v>
      </c>
      <c r="BK186" s="207">
        <f t="shared" si="19"/>
        <v>0</v>
      </c>
      <c r="BL186" s="14" t="s">
        <v>196</v>
      </c>
      <c r="BM186" s="206" t="s">
        <v>309</v>
      </c>
    </row>
    <row r="187" spans="1:65" s="2" customFormat="1" ht="16.5" customHeight="1">
      <c r="A187" s="31"/>
      <c r="B187" s="32"/>
      <c r="C187" s="195" t="s">
        <v>310</v>
      </c>
      <c r="D187" s="195" t="s">
        <v>128</v>
      </c>
      <c r="E187" s="196" t="s">
        <v>311</v>
      </c>
      <c r="F187" s="197" t="s">
        <v>312</v>
      </c>
      <c r="G187" s="198" t="s">
        <v>177</v>
      </c>
      <c r="H187" s="199">
        <v>1</v>
      </c>
      <c r="I187" s="200"/>
      <c r="J187" s="201">
        <f t="shared" si="10"/>
        <v>0</v>
      </c>
      <c r="K187" s="197" t="s">
        <v>1</v>
      </c>
      <c r="L187" s="36"/>
      <c r="M187" s="202" t="s">
        <v>1</v>
      </c>
      <c r="N187" s="203" t="s">
        <v>39</v>
      </c>
      <c r="O187" s="68"/>
      <c r="P187" s="204">
        <f t="shared" si="11"/>
        <v>0</v>
      </c>
      <c r="Q187" s="204">
        <v>0</v>
      </c>
      <c r="R187" s="204">
        <f t="shared" si="12"/>
        <v>0</v>
      </c>
      <c r="S187" s="204">
        <v>0</v>
      </c>
      <c r="T187" s="20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6" t="s">
        <v>196</v>
      </c>
      <c r="AT187" s="206" t="s">
        <v>128</v>
      </c>
      <c r="AU187" s="206" t="s">
        <v>81</v>
      </c>
      <c r="AY187" s="14" t="s">
        <v>125</v>
      </c>
      <c r="BE187" s="207">
        <f t="shared" si="14"/>
        <v>0</v>
      </c>
      <c r="BF187" s="207">
        <f t="shared" si="15"/>
        <v>0</v>
      </c>
      <c r="BG187" s="207">
        <f t="shared" si="16"/>
        <v>0</v>
      </c>
      <c r="BH187" s="207">
        <f t="shared" si="17"/>
        <v>0</v>
      </c>
      <c r="BI187" s="207">
        <f t="shared" si="18"/>
        <v>0</v>
      </c>
      <c r="BJ187" s="14" t="s">
        <v>79</v>
      </c>
      <c r="BK187" s="207">
        <f t="shared" si="19"/>
        <v>0</v>
      </c>
      <c r="BL187" s="14" t="s">
        <v>196</v>
      </c>
      <c r="BM187" s="206" t="s">
        <v>313</v>
      </c>
    </row>
    <row r="188" spans="1:65" s="2" customFormat="1" ht="16.5" customHeight="1">
      <c r="A188" s="31"/>
      <c r="B188" s="32"/>
      <c r="C188" s="195" t="s">
        <v>314</v>
      </c>
      <c r="D188" s="195" t="s">
        <v>128</v>
      </c>
      <c r="E188" s="196" t="s">
        <v>315</v>
      </c>
      <c r="F188" s="197" t="s">
        <v>251</v>
      </c>
      <c r="G188" s="198" t="s">
        <v>266</v>
      </c>
      <c r="H188" s="218"/>
      <c r="I188" s="200"/>
      <c r="J188" s="201">
        <f t="shared" si="10"/>
        <v>0</v>
      </c>
      <c r="K188" s="197" t="s">
        <v>132</v>
      </c>
      <c r="L188" s="36"/>
      <c r="M188" s="202" t="s">
        <v>1</v>
      </c>
      <c r="N188" s="203" t="s">
        <v>39</v>
      </c>
      <c r="O188" s="68"/>
      <c r="P188" s="204">
        <f t="shared" si="11"/>
        <v>0</v>
      </c>
      <c r="Q188" s="204">
        <v>0</v>
      </c>
      <c r="R188" s="204">
        <f t="shared" si="12"/>
        <v>0</v>
      </c>
      <c r="S188" s="204">
        <v>0</v>
      </c>
      <c r="T188" s="20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6" t="s">
        <v>196</v>
      </c>
      <c r="AT188" s="206" t="s">
        <v>128</v>
      </c>
      <c r="AU188" s="206" t="s">
        <v>81</v>
      </c>
      <c r="AY188" s="14" t="s">
        <v>125</v>
      </c>
      <c r="BE188" s="207">
        <f t="shared" si="14"/>
        <v>0</v>
      </c>
      <c r="BF188" s="207">
        <f t="shared" si="15"/>
        <v>0</v>
      </c>
      <c r="BG188" s="207">
        <f t="shared" si="16"/>
        <v>0</v>
      </c>
      <c r="BH188" s="207">
        <f t="shared" si="17"/>
        <v>0</v>
      </c>
      <c r="BI188" s="207">
        <f t="shared" si="18"/>
        <v>0</v>
      </c>
      <c r="BJ188" s="14" t="s">
        <v>79</v>
      </c>
      <c r="BK188" s="207">
        <f t="shared" si="19"/>
        <v>0</v>
      </c>
      <c r="BL188" s="14" t="s">
        <v>196</v>
      </c>
      <c r="BM188" s="206" t="s">
        <v>316</v>
      </c>
    </row>
    <row r="189" spans="2:63" s="12" customFormat="1" ht="22.9" customHeight="1">
      <c r="B189" s="179"/>
      <c r="C189" s="180"/>
      <c r="D189" s="181" t="s">
        <v>73</v>
      </c>
      <c r="E189" s="193" t="s">
        <v>317</v>
      </c>
      <c r="F189" s="193" t="s">
        <v>318</v>
      </c>
      <c r="G189" s="180"/>
      <c r="H189" s="180"/>
      <c r="I189" s="183"/>
      <c r="J189" s="194">
        <f>BK189</f>
        <v>0</v>
      </c>
      <c r="K189" s="180"/>
      <c r="L189" s="185"/>
      <c r="M189" s="186"/>
      <c r="N189" s="187"/>
      <c r="O189" s="187"/>
      <c r="P189" s="188">
        <f>SUM(P190:P192)</f>
        <v>0</v>
      </c>
      <c r="Q189" s="187"/>
      <c r="R189" s="188">
        <f>SUM(R190:R192)</f>
        <v>0.028218000000000003</v>
      </c>
      <c r="S189" s="187"/>
      <c r="T189" s="189">
        <f>SUM(T190:T192)</f>
        <v>0</v>
      </c>
      <c r="AR189" s="190" t="s">
        <v>81</v>
      </c>
      <c r="AT189" s="191" t="s">
        <v>73</v>
      </c>
      <c r="AU189" s="191" t="s">
        <v>79</v>
      </c>
      <c r="AY189" s="190" t="s">
        <v>125</v>
      </c>
      <c r="BK189" s="192">
        <f>SUM(BK190:BK192)</f>
        <v>0</v>
      </c>
    </row>
    <row r="190" spans="1:65" s="2" customFormat="1" ht="16.5" customHeight="1">
      <c r="A190" s="31"/>
      <c r="B190" s="32"/>
      <c r="C190" s="208" t="s">
        <v>319</v>
      </c>
      <c r="D190" s="208" t="s">
        <v>189</v>
      </c>
      <c r="E190" s="209" t="s">
        <v>320</v>
      </c>
      <c r="F190" s="210" t="s">
        <v>321</v>
      </c>
      <c r="G190" s="211" t="s">
        <v>131</v>
      </c>
      <c r="H190" s="212">
        <v>1.6</v>
      </c>
      <c r="I190" s="213"/>
      <c r="J190" s="214">
        <f>ROUND(I190*H190,2)</f>
        <v>0</v>
      </c>
      <c r="K190" s="210" t="s">
        <v>132</v>
      </c>
      <c r="L190" s="215"/>
      <c r="M190" s="216" t="s">
        <v>1</v>
      </c>
      <c r="N190" s="217" t="s">
        <v>39</v>
      </c>
      <c r="O190" s="68"/>
      <c r="P190" s="204">
        <f>O190*H190</f>
        <v>0</v>
      </c>
      <c r="Q190" s="204">
        <v>0.01743</v>
      </c>
      <c r="R190" s="204">
        <f>Q190*H190</f>
        <v>0.027888000000000003</v>
      </c>
      <c r="S190" s="204">
        <v>0</v>
      </c>
      <c r="T190" s="20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6" t="s">
        <v>270</v>
      </c>
      <c r="AT190" s="206" t="s">
        <v>189</v>
      </c>
      <c r="AU190" s="206" t="s">
        <v>81</v>
      </c>
      <c r="AY190" s="14" t="s">
        <v>125</v>
      </c>
      <c r="BE190" s="207">
        <f>IF(N190="základní",J190,0)</f>
        <v>0</v>
      </c>
      <c r="BF190" s="207">
        <f>IF(N190="snížená",J190,0)</f>
        <v>0</v>
      </c>
      <c r="BG190" s="207">
        <f>IF(N190="zákl. přenesená",J190,0)</f>
        <v>0</v>
      </c>
      <c r="BH190" s="207">
        <f>IF(N190="sníž. přenesená",J190,0)</f>
        <v>0</v>
      </c>
      <c r="BI190" s="207">
        <f>IF(N190="nulová",J190,0)</f>
        <v>0</v>
      </c>
      <c r="BJ190" s="14" t="s">
        <v>79</v>
      </c>
      <c r="BK190" s="207">
        <f>ROUND(I190*H190,2)</f>
        <v>0</v>
      </c>
      <c r="BL190" s="14" t="s">
        <v>196</v>
      </c>
      <c r="BM190" s="206" t="s">
        <v>322</v>
      </c>
    </row>
    <row r="191" spans="1:65" s="2" customFormat="1" ht="16.5" customHeight="1">
      <c r="A191" s="31"/>
      <c r="B191" s="32"/>
      <c r="C191" s="195" t="s">
        <v>323</v>
      </c>
      <c r="D191" s="195" t="s">
        <v>128</v>
      </c>
      <c r="E191" s="196" t="s">
        <v>324</v>
      </c>
      <c r="F191" s="197" t="s">
        <v>325</v>
      </c>
      <c r="G191" s="198" t="s">
        <v>170</v>
      </c>
      <c r="H191" s="199">
        <v>1</v>
      </c>
      <c r="I191" s="200"/>
      <c r="J191" s="201">
        <f>ROUND(I191*H191,2)</f>
        <v>0</v>
      </c>
      <c r="K191" s="197" t="s">
        <v>132</v>
      </c>
      <c r="L191" s="36"/>
      <c r="M191" s="202" t="s">
        <v>1</v>
      </c>
      <c r="N191" s="203" t="s">
        <v>39</v>
      </c>
      <c r="O191" s="68"/>
      <c r="P191" s="204">
        <f>O191*H191</f>
        <v>0</v>
      </c>
      <c r="Q191" s="204">
        <v>0.00033</v>
      </c>
      <c r="R191" s="204">
        <f>Q191*H191</f>
        <v>0.00033</v>
      </c>
      <c r="S191" s="204">
        <v>0</v>
      </c>
      <c r="T191" s="20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6" t="s">
        <v>196</v>
      </c>
      <c r="AT191" s="206" t="s">
        <v>128</v>
      </c>
      <c r="AU191" s="206" t="s">
        <v>81</v>
      </c>
      <c r="AY191" s="14" t="s">
        <v>125</v>
      </c>
      <c r="BE191" s="207">
        <f>IF(N191="základní",J191,0)</f>
        <v>0</v>
      </c>
      <c r="BF191" s="207">
        <f>IF(N191="snížená",J191,0)</f>
        <v>0</v>
      </c>
      <c r="BG191" s="207">
        <f>IF(N191="zákl. přenesená",J191,0)</f>
        <v>0</v>
      </c>
      <c r="BH191" s="207">
        <f>IF(N191="sníž. přenesená",J191,0)</f>
        <v>0</v>
      </c>
      <c r="BI191" s="207">
        <f>IF(N191="nulová",J191,0)</f>
        <v>0</v>
      </c>
      <c r="BJ191" s="14" t="s">
        <v>79</v>
      </c>
      <c r="BK191" s="207">
        <f>ROUND(I191*H191,2)</f>
        <v>0</v>
      </c>
      <c r="BL191" s="14" t="s">
        <v>196</v>
      </c>
      <c r="BM191" s="206" t="s">
        <v>326</v>
      </c>
    </row>
    <row r="192" spans="1:65" s="2" customFormat="1" ht="16.5" customHeight="1">
      <c r="A192" s="31"/>
      <c r="B192" s="32"/>
      <c r="C192" s="195" t="s">
        <v>327</v>
      </c>
      <c r="D192" s="195" t="s">
        <v>128</v>
      </c>
      <c r="E192" s="196" t="s">
        <v>328</v>
      </c>
      <c r="F192" s="197" t="s">
        <v>251</v>
      </c>
      <c r="G192" s="198" t="s">
        <v>266</v>
      </c>
      <c r="H192" s="218"/>
      <c r="I192" s="200"/>
      <c r="J192" s="201">
        <f>ROUND(I192*H192,2)</f>
        <v>0</v>
      </c>
      <c r="K192" s="197" t="s">
        <v>132</v>
      </c>
      <c r="L192" s="36"/>
      <c r="M192" s="202" t="s">
        <v>1</v>
      </c>
      <c r="N192" s="203" t="s">
        <v>39</v>
      </c>
      <c r="O192" s="68"/>
      <c r="P192" s="204">
        <f>O192*H192</f>
        <v>0</v>
      </c>
      <c r="Q192" s="204">
        <v>0</v>
      </c>
      <c r="R192" s="204">
        <f>Q192*H192</f>
        <v>0</v>
      </c>
      <c r="S192" s="204">
        <v>0</v>
      </c>
      <c r="T192" s="20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6" t="s">
        <v>196</v>
      </c>
      <c r="AT192" s="206" t="s">
        <v>128</v>
      </c>
      <c r="AU192" s="206" t="s">
        <v>81</v>
      </c>
      <c r="AY192" s="14" t="s">
        <v>125</v>
      </c>
      <c r="BE192" s="207">
        <f>IF(N192="základní",J192,0)</f>
        <v>0</v>
      </c>
      <c r="BF192" s="207">
        <f>IF(N192="snížená",J192,0)</f>
        <v>0</v>
      </c>
      <c r="BG192" s="207">
        <f>IF(N192="zákl. přenesená",J192,0)</f>
        <v>0</v>
      </c>
      <c r="BH192" s="207">
        <f>IF(N192="sníž. přenesená",J192,0)</f>
        <v>0</v>
      </c>
      <c r="BI192" s="207">
        <f>IF(N192="nulová",J192,0)</f>
        <v>0</v>
      </c>
      <c r="BJ192" s="14" t="s">
        <v>79</v>
      </c>
      <c r="BK192" s="207">
        <f>ROUND(I192*H192,2)</f>
        <v>0</v>
      </c>
      <c r="BL192" s="14" t="s">
        <v>196</v>
      </c>
      <c r="BM192" s="206" t="s">
        <v>329</v>
      </c>
    </row>
    <row r="193" spans="2:63" s="12" customFormat="1" ht="22.9" customHeight="1">
      <c r="B193" s="179"/>
      <c r="C193" s="180"/>
      <c r="D193" s="181" t="s">
        <v>73</v>
      </c>
      <c r="E193" s="193" t="s">
        <v>330</v>
      </c>
      <c r="F193" s="193" t="s">
        <v>331</v>
      </c>
      <c r="G193" s="180"/>
      <c r="H193" s="180"/>
      <c r="I193" s="183"/>
      <c r="J193" s="194">
        <f>BK193</f>
        <v>0</v>
      </c>
      <c r="K193" s="180"/>
      <c r="L193" s="185"/>
      <c r="M193" s="186"/>
      <c r="N193" s="187"/>
      <c r="O193" s="187"/>
      <c r="P193" s="188">
        <f>SUM(P194:P200)</f>
        <v>0</v>
      </c>
      <c r="Q193" s="187"/>
      <c r="R193" s="188">
        <f>SUM(R194:R200)</f>
        <v>0.3139183</v>
      </c>
      <c r="S193" s="187"/>
      <c r="T193" s="189">
        <f>SUM(T194:T200)</f>
        <v>0</v>
      </c>
      <c r="AR193" s="190" t="s">
        <v>81</v>
      </c>
      <c r="AT193" s="191" t="s">
        <v>73</v>
      </c>
      <c r="AU193" s="191" t="s">
        <v>79</v>
      </c>
      <c r="AY193" s="190" t="s">
        <v>125</v>
      </c>
      <c r="BK193" s="192">
        <f>SUM(BK194:BK200)</f>
        <v>0</v>
      </c>
    </row>
    <row r="194" spans="1:65" s="2" customFormat="1" ht="21.75" customHeight="1">
      <c r="A194" s="31"/>
      <c r="B194" s="32"/>
      <c r="C194" s="195" t="s">
        <v>332</v>
      </c>
      <c r="D194" s="195" t="s">
        <v>128</v>
      </c>
      <c r="E194" s="196" t="s">
        <v>333</v>
      </c>
      <c r="F194" s="197" t="s">
        <v>334</v>
      </c>
      <c r="G194" s="198" t="s">
        <v>137</v>
      </c>
      <c r="H194" s="199">
        <v>1.67</v>
      </c>
      <c r="I194" s="200"/>
      <c r="J194" s="201">
        <f aca="true" t="shared" si="20" ref="J194:J200">ROUND(I194*H194,2)</f>
        <v>0</v>
      </c>
      <c r="K194" s="197" t="s">
        <v>132</v>
      </c>
      <c r="L194" s="36"/>
      <c r="M194" s="202" t="s">
        <v>1</v>
      </c>
      <c r="N194" s="203" t="s">
        <v>39</v>
      </c>
      <c r="O194" s="68"/>
      <c r="P194" s="204">
        <f aca="true" t="shared" si="21" ref="P194:P200">O194*H194</f>
        <v>0</v>
      </c>
      <c r="Q194" s="204">
        <v>0.00153</v>
      </c>
      <c r="R194" s="204">
        <f aca="true" t="shared" si="22" ref="R194:R200">Q194*H194</f>
        <v>0.0025551</v>
      </c>
      <c r="S194" s="204">
        <v>0</v>
      </c>
      <c r="T194" s="205">
        <f aca="true" t="shared" si="23" ref="T194:T200"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6" t="s">
        <v>196</v>
      </c>
      <c r="AT194" s="206" t="s">
        <v>128</v>
      </c>
      <c r="AU194" s="206" t="s">
        <v>81</v>
      </c>
      <c r="AY194" s="14" t="s">
        <v>125</v>
      </c>
      <c r="BE194" s="207">
        <f aca="true" t="shared" si="24" ref="BE194:BE200">IF(N194="základní",J194,0)</f>
        <v>0</v>
      </c>
      <c r="BF194" s="207">
        <f aca="true" t="shared" si="25" ref="BF194:BF200">IF(N194="snížená",J194,0)</f>
        <v>0</v>
      </c>
      <c r="BG194" s="207">
        <f aca="true" t="shared" si="26" ref="BG194:BG200">IF(N194="zákl. přenesená",J194,0)</f>
        <v>0</v>
      </c>
      <c r="BH194" s="207">
        <f aca="true" t="shared" si="27" ref="BH194:BH200">IF(N194="sníž. přenesená",J194,0)</f>
        <v>0</v>
      </c>
      <c r="BI194" s="207">
        <f aca="true" t="shared" si="28" ref="BI194:BI200">IF(N194="nulová",J194,0)</f>
        <v>0</v>
      </c>
      <c r="BJ194" s="14" t="s">
        <v>79</v>
      </c>
      <c r="BK194" s="207">
        <f aca="true" t="shared" si="29" ref="BK194:BK200">ROUND(I194*H194,2)</f>
        <v>0</v>
      </c>
      <c r="BL194" s="14" t="s">
        <v>196</v>
      </c>
      <c r="BM194" s="206" t="s">
        <v>335</v>
      </c>
    </row>
    <row r="195" spans="1:65" s="2" customFormat="1" ht="21.75" customHeight="1">
      <c r="A195" s="31"/>
      <c r="B195" s="32"/>
      <c r="C195" s="195" t="s">
        <v>336</v>
      </c>
      <c r="D195" s="195" t="s">
        <v>128</v>
      </c>
      <c r="E195" s="196" t="s">
        <v>337</v>
      </c>
      <c r="F195" s="197" t="s">
        <v>338</v>
      </c>
      <c r="G195" s="198" t="s">
        <v>137</v>
      </c>
      <c r="H195" s="199">
        <v>3.34</v>
      </c>
      <c r="I195" s="200"/>
      <c r="J195" s="201">
        <f t="shared" si="20"/>
        <v>0</v>
      </c>
      <c r="K195" s="197" t="s">
        <v>132</v>
      </c>
      <c r="L195" s="36"/>
      <c r="M195" s="202" t="s">
        <v>1</v>
      </c>
      <c r="N195" s="203" t="s">
        <v>39</v>
      </c>
      <c r="O195" s="68"/>
      <c r="P195" s="204">
        <f t="shared" si="21"/>
        <v>0</v>
      </c>
      <c r="Q195" s="204">
        <v>0.00075</v>
      </c>
      <c r="R195" s="204">
        <f t="shared" si="22"/>
        <v>0.002505</v>
      </c>
      <c r="S195" s="204">
        <v>0</v>
      </c>
      <c r="T195" s="20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6" t="s">
        <v>196</v>
      </c>
      <c r="AT195" s="206" t="s">
        <v>128</v>
      </c>
      <c r="AU195" s="206" t="s">
        <v>81</v>
      </c>
      <c r="AY195" s="14" t="s">
        <v>125</v>
      </c>
      <c r="BE195" s="207">
        <f t="shared" si="24"/>
        <v>0</v>
      </c>
      <c r="BF195" s="207">
        <f t="shared" si="25"/>
        <v>0</v>
      </c>
      <c r="BG195" s="207">
        <f t="shared" si="26"/>
        <v>0</v>
      </c>
      <c r="BH195" s="207">
        <f t="shared" si="27"/>
        <v>0</v>
      </c>
      <c r="BI195" s="207">
        <f t="shared" si="28"/>
        <v>0</v>
      </c>
      <c r="BJ195" s="14" t="s">
        <v>79</v>
      </c>
      <c r="BK195" s="207">
        <f t="shared" si="29"/>
        <v>0</v>
      </c>
      <c r="BL195" s="14" t="s">
        <v>196</v>
      </c>
      <c r="BM195" s="206" t="s">
        <v>339</v>
      </c>
    </row>
    <row r="196" spans="1:65" s="2" customFormat="1" ht="21.75" customHeight="1">
      <c r="A196" s="31"/>
      <c r="B196" s="32"/>
      <c r="C196" s="195" t="s">
        <v>340</v>
      </c>
      <c r="D196" s="195" t="s">
        <v>128</v>
      </c>
      <c r="E196" s="196" t="s">
        <v>341</v>
      </c>
      <c r="F196" s="197" t="s">
        <v>342</v>
      </c>
      <c r="G196" s="198" t="s">
        <v>137</v>
      </c>
      <c r="H196" s="199">
        <v>4.25</v>
      </c>
      <c r="I196" s="200"/>
      <c r="J196" s="201">
        <f t="shared" si="20"/>
        <v>0</v>
      </c>
      <c r="K196" s="197" t="s">
        <v>171</v>
      </c>
      <c r="L196" s="36"/>
      <c r="M196" s="202" t="s">
        <v>1</v>
      </c>
      <c r="N196" s="203" t="s">
        <v>39</v>
      </c>
      <c r="O196" s="68"/>
      <c r="P196" s="204">
        <f t="shared" si="21"/>
        <v>0</v>
      </c>
      <c r="Q196" s="204">
        <v>0.00374</v>
      </c>
      <c r="R196" s="204">
        <f t="shared" si="22"/>
        <v>0.015895</v>
      </c>
      <c r="S196" s="204">
        <v>0</v>
      </c>
      <c r="T196" s="20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6" t="s">
        <v>196</v>
      </c>
      <c r="AT196" s="206" t="s">
        <v>128</v>
      </c>
      <c r="AU196" s="206" t="s">
        <v>81</v>
      </c>
      <c r="AY196" s="14" t="s">
        <v>125</v>
      </c>
      <c r="BE196" s="207">
        <f t="shared" si="24"/>
        <v>0</v>
      </c>
      <c r="BF196" s="207">
        <f t="shared" si="25"/>
        <v>0</v>
      </c>
      <c r="BG196" s="207">
        <f t="shared" si="26"/>
        <v>0</v>
      </c>
      <c r="BH196" s="207">
        <f t="shared" si="27"/>
        <v>0</v>
      </c>
      <c r="BI196" s="207">
        <f t="shared" si="28"/>
        <v>0</v>
      </c>
      <c r="BJ196" s="14" t="s">
        <v>79</v>
      </c>
      <c r="BK196" s="207">
        <f t="shared" si="29"/>
        <v>0</v>
      </c>
      <c r="BL196" s="14" t="s">
        <v>196</v>
      </c>
      <c r="BM196" s="206" t="s">
        <v>343</v>
      </c>
    </row>
    <row r="197" spans="1:65" s="2" customFormat="1" ht="16.5" customHeight="1">
      <c r="A197" s="31"/>
      <c r="B197" s="32"/>
      <c r="C197" s="195" t="s">
        <v>344</v>
      </c>
      <c r="D197" s="195" t="s">
        <v>128</v>
      </c>
      <c r="E197" s="196" t="s">
        <v>345</v>
      </c>
      <c r="F197" s="197" t="s">
        <v>346</v>
      </c>
      <c r="G197" s="198" t="s">
        <v>131</v>
      </c>
      <c r="H197" s="199">
        <v>3.9</v>
      </c>
      <c r="I197" s="200"/>
      <c r="J197" s="201">
        <f t="shared" si="20"/>
        <v>0</v>
      </c>
      <c r="K197" s="197" t="s">
        <v>171</v>
      </c>
      <c r="L197" s="36"/>
      <c r="M197" s="202" t="s">
        <v>1</v>
      </c>
      <c r="N197" s="203" t="s">
        <v>39</v>
      </c>
      <c r="O197" s="68"/>
      <c r="P197" s="204">
        <f t="shared" si="21"/>
        <v>0</v>
      </c>
      <c r="Q197" s="204">
        <v>0.0378</v>
      </c>
      <c r="R197" s="204">
        <f t="shared" si="22"/>
        <v>0.14742</v>
      </c>
      <c r="S197" s="204">
        <v>0</v>
      </c>
      <c r="T197" s="20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6" t="s">
        <v>196</v>
      </c>
      <c r="AT197" s="206" t="s">
        <v>128</v>
      </c>
      <c r="AU197" s="206" t="s">
        <v>81</v>
      </c>
      <c r="AY197" s="14" t="s">
        <v>125</v>
      </c>
      <c r="BE197" s="207">
        <f t="shared" si="24"/>
        <v>0</v>
      </c>
      <c r="BF197" s="207">
        <f t="shared" si="25"/>
        <v>0</v>
      </c>
      <c r="BG197" s="207">
        <f t="shared" si="26"/>
        <v>0</v>
      </c>
      <c r="BH197" s="207">
        <f t="shared" si="27"/>
        <v>0</v>
      </c>
      <c r="BI197" s="207">
        <f t="shared" si="28"/>
        <v>0</v>
      </c>
      <c r="BJ197" s="14" t="s">
        <v>79</v>
      </c>
      <c r="BK197" s="207">
        <f t="shared" si="29"/>
        <v>0</v>
      </c>
      <c r="BL197" s="14" t="s">
        <v>196</v>
      </c>
      <c r="BM197" s="206" t="s">
        <v>347</v>
      </c>
    </row>
    <row r="198" spans="1:65" s="2" customFormat="1" ht="16.5" customHeight="1">
      <c r="A198" s="31"/>
      <c r="B198" s="32"/>
      <c r="C198" s="208" t="s">
        <v>348</v>
      </c>
      <c r="D198" s="208" t="s">
        <v>189</v>
      </c>
      <c r="E198" s="209" t="s">
        <v>349</v>
      </c>
      <c r="F198" s="210" t="s">
        <v>350</v>
      </c>
      <c r="G198" s="211" t="s">
        <v>131</v>
      </c>
      <c r="H198" s="212">
        <v>5.676</v>
      </c>
      <c r="I198" s="213"/>
      <c r="J198" s="214">
        <f t="shared" si="20"/>
        <v>0</v>
      </c>
      <c r="K198" s="210" t="s">
        <v>171</v>
      </c>
      <c r="L198" s="215"/>
      <c r="M198" s="216" t="s">
        <v>1</v>
      </c>
      <c r="N198" s="217" t="s">
        <v>39</v>
      </c>
      <c r="O198" s="68"/>
      <c r="P198" s="204">
        <f t="shared" si="21"/>
        <v>0</v>
      </c>
      <c r="Q198" s="204">
        <v>0.0202</v>
      </c>
      <c r="R198" s="204">
        <f t="shared" si="22"/>
        <v>0.1146552</v>
      </c>
      <c r="S198" s="204">
        <v>0</v>
      </c>
      <c r="T198" s="20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6" t="s">
        <v>270</v>
      </c>
      <c r="AT198" s="206" t="s">
        <v>189</v>
      </c>
      <c r="AU198" s="206" t="s">
        <v>81</v>
      </c>
      <c r="AY198" s="14" t="s">
        <v>125</v>
      </c>
      <c r="BE198" s="207">
        <f t="shared" si="24"/>
        <v>0</v>
      </c>
      <c r="BF198" s="207">
        <f t="shared" si="25"/>
        <v>0</v>
      </c>
      <c r="BG198" s="207">
        <f t="shared" si="26"/>
        <v>0</v>
      </c>
      <c r="BH198" s="207">
        <f t="shared" si="27"/>
        <v>0</v>
      </c>
      <c r="BI198" s="207">
        <f t="shared" si="28"/>
        <v>0</v>
      </c>
      <c r="BJ198" s="14" t="s">
        <v>79</v>
      </c>
      <c r="BK198" s="207">
        <f t="shared" si="29"/>
        <v>0</v>
      </c>
      <c r="BL198" s="14" t="s">
        <v>196</v>
      </c>
      <c r="BM198" s="206" t="s">
        <v>351</v>
      </c>
    </row>
    <row r="199" spans="1:65" s="2" customFormat="1" ht="16.5" customHeight="1">
      <c r="A199" s="31"/>
      <c r="B199" s="32"/>
      <c r="C199" s="195" t="s">
        <v>352</v>
      </c>
      <c r="D199" s="195" t="s">
        <v>128</v>
      </c>
      <c r="E199" s="196" t="s">
        <v>353</v>
      </c>
      <c r="F199" s="197" t="s">
        <v>354</v>
      </c>
      <c r="G199" s="198" t="s">
        <v>131</v>
      </c>
      <c r="H199" s="199">
        <v>3.9</v>
      </c>
      <c r="I199" s="200"/>
      <c r="J199" s="201">
        <f t="shared" si="20"/>
        <v>0</v>
      </c>
      <c r="K199" s="197" t="s">
        <v>292</v>
      </c>
      <c r="L199" s="36"/>
      <c r="M199" s="202" t="s">
        <v>1</v>
      </c>
      <c r="N199" s="203" t="s">
        <v>39</v>
      </c>
      <c r="O199" s="68"/>
      <c r="P199" s="204">
        <f t="shared" si="21"/>
        <v>0</v>
      </c>
      <c r="Q199" s="204">
        <v>0.00792</v>
      </c>
      <c r="R199" s="204">
        <f t="shared" si="22"/>
        <v>0.030888</v>
      </c>
      <c r="S199" s="204">
        <v>0</v>
      </c>
      <c r="T199" s="20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6" t="s">
        <v>196</v>
      </c>
      <c r="AT199" s="206" t="s">
        <v>128</v>
      </c>
      <c r="AU199" s="206" t="s">
        <v>81</v>
      </c>
      <c r="AY199" s="14" t="s">
        <v>125</v>
      </c>
      <c r="BE199" s="207">
        <f t="shared" si="24"/>
        <v>0</v>
      </c>
      <c r="BF199" s="207">
        <f t="shared" si="25"/>
        <v>0</v>
      </c>
      <c r="BG199" s="207">
        <f t="shared" si="26"/>
        <v>0</v>
      </c>
      <c r="BH199" s="207">
        <f t="shared" si="27"/>
        <v>0</v>
      </c>
      <c r="BI199" s="207">
        <f t="shared" si="28"/>
        <v>0</v>
      </c>
      <c r="BJ199" s="14" t="s">
        <v>79</v>
      </c>
      <c r="BK199" s="207">
        <f t="shared" si="29"/>
        <v>0</v>
      </c>
      <c r="BL199" s="14" t="s">
        <v>196</v>
      </c>
      <c r="BM199" s="206" t="s">
        <v>355</v>
      </c>
    </row>
    <row r="200" spans="1:65" s="2" customFormat="1" ht="16.5" customHeight="1">
      <c r="A200" s="31"/>
      <c r="B200" s="32"/>
      <c r="C200" s="195" t="s">
        <v>356</v>
      </c>
      <c r="D200" s="195" t="s">
        <v>128</v>
      </c>
      <c r="E200" s="196" t="s">
        <v>357</v>
      </c>
      <c r="F200" s="197" t="s">
        <v>358</v>
      </c>
      <c r="G200" s="198" t="s">
        <v>266</v>
      </c>
      <c r="H200" s="218"/>
      <c r="I200" s="200"/>
      <c r="J200" s="201">
        <f t="shared" si="20"/>
        <v>0</v>
      </c>
      <c r="K200" s="197" t="s">
        <v>171</v>
      </c>
      <c r="L200" s="36"/>
      <c r="M200" s="202" t="s">
        <v>1</v>
      </c>
      <c r="N200" s="203" t="s">
        <v>39</v>
      </c>
      <c r="O200" s="68"/>
      <c r="P200" s="204">
        <f t="shared" si="21"/>
        <v>0</v>
      </c>
      <c r="Q200" s="204">
        <v>0</v>
      </c>
      <c r="R200" s="204">
        <f t="shared" si="22"/>
        <v>0</v>
      </c>
      <c r="S200" s="204">
        <v>0</v>
      </c>
      <c r="T200" s="205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6" t="s">
        <v>196</v>
      </c>
      <c r="AT200" s="206" t="s">
        <v>128</v>
      </c>
      <c r="AU200" s="206" t="s">
        <v>81</v>
      </c>
      <c r="AY200" s="14" t="s">
        <v>125</v>
      </c>
      <c r="BE200" s="207">
        <f t="shared" si="24"/>
        <v>0</v>
      </c>
      <c r="BF200" s="207">
        <f t="shared" si="25"/>
        <v>0</v>
      </c>
      <c r="BG200" s="207">
        <f t="shared" si="26"/>
        <v>0</v>
      </c>
      <c r="BH200" s="207">
        <f t="shared" si="27"/>
        <v>0</v>
      </c>
      <c r="BI200" s="207">
        <f t="shared" si="28"/>
        <v>0</v>
      </c>
      <c r="BJ200" s="14" t="s">
        <v>79</v>
      </c>
      <c r="BK200" s="207">
        <f t="shared" si="29"/>
        <v>0</v>
      </c>
      <c r="BL200" s="14" t="s">
        <v>196</v>
      </c>
      <c r="BM200" s="206" t="s">
        <v>359</v>
      </c>
    </row>
    <row r="201" spans="2:63" s="12" customFormat="1" ht="22.9" customHeight="1">
      <c r="B201" s="179"/>
      <c r="C201" s="180"/>
      <c r="D201" s="181" t="s">
        <v>73</v>
      </c>
      <c r="E201" s="193" t="s">
        <v>360</v>
      </c>
      <c r="F201" s="193" t="s">
        <v>361</v>
      </c>
      <c r="G201" s="180"/>
      <c r="H201" s="180"/>
      <c r="I201" s="183"/>
      <c r="J201" s="194">
        <f>BK201</f>
        <v>0</v>
      </c>
      <c r="K201" s="180"/>
      <c r="L201" s="185"/>
      <c r="M201" s="186"/>
      <c r="N201" s="187"/>
      <c r="O201" s="187"/>
      <c r="P201" s="188">
        <f>SUM(P202:P208)</f>
        <v>0</v>
      </c>
      <c r="Q201" s="187"/>
      <c r="R201" s="188">
        <f>SUM(R202:R208)</f>
        <v>0.37024865</v>
      </c>
      <c r="S201" s="187"/>
      <c r="T201" s="189">
        <f>SUM(T202:T208)</f>
        <v>0</v>
      </c>
      <c r="AR201" s="190" t="s">
        <v>81</v>
      </c>
      <c r="AT201" s="191" t="s">
        <v>73</v>
      </c>
      <c r="AU201" s="191" t="s">
        <v>79</v>
      </c>
      <c r="AY201" s="190" t="s">
        <v>125</v>
      </c>
      <c r="BK201" s="192">
        <f>SUM(BK202:BK208)</f>
        <v>0</v>
      </c>
    </row>
    <row r="202" spans="1:65" s="2" customFormat="1" ht="16.5" customHeight="1">
      <c r="A202" s="31"/>
      <c r="B202" s="32"/>
      <c r="C202" s="195" t="s">
        <v>362</v>
      </c>
      <c r="D202" s="195" t="s">
        <v>128</v>
      </c>
      <c r="E202" s="196" t="s">
        <v>363</v>
      </c>
      <c r="F202" s="197" t="s">
        <v>364</v>
      </c>
      <c r="G202" s="198" t="s">
        <v>131</v>
      </c>
      <c r="H202" s="199">
        <v>17.5</v>
      </c>
      <c r="I202" s="200"/>
      <c r="J202" s="201">
        <f aca="true" t="shared" si="30" ref="J202:J208">ROUND(I202*H202,2)</f>
        <v>0</v>
      </c>
      <c r="K202" s="197" t="s">
        <v>132</v>
      </c>
      <c r="L202" s="36"/>
      <c r="M202" s="202" t="s">
        <v>1</v>
      </c>
      <c r="N202" s="203" t="s">
        <v>39</v>
      </c>
      <c r="O202" s="68"/>
      <c r="P202" s="204">
        <f aca="true" t="shared" si="31" ref="P202:P208">O202*H202</f>
        <v>0</v>
      </c>
      <c r="Q202" s="204">
        <v>0</v>
      </c>
      <c r="R202" s="204">
        <f aca="true" t="shared" si="32" ref="R202:R208">Q202*H202</f>
        <v>0</v>
      </c>
      <c r="S202" s="204">
        <v>0</v>
      </c>
      <c r="T202" s="205">
        <f aca="true" t="shared" si="33" ref="T202:T208"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6" t="s">
        <v>133</v>
      </c>
      <c r="AT202" s="206" t="s">
        <v>128</v>
      </c>
      <c r="AU202" s="206" t="s">
        <v>81</v>
      </c>
      <c r="AY202" s="14" t="s">
        <v>125</v>
      </c>
      <c r="BE202" s="207">
        <f aca="true" t="shared" si="34" ref="BE202:BE208">IF(N202="základní",J202,0)</f>
        <v>0</v>
      </c>
      <c r="BF202" s="207">
        <f aca="true" t="shared" si="35" ref="BF202:BF208">IF(N202="snížená",J202,0)</f>
        <v>0</v>
      </c>
      <c r="BG202" s="207">
        <f aca="true" t="shared" si="36" ref="BG202:BG208">IF(N202="zákl. přenesená",J202,0)</f>
        <v>0</v>
      </c>
      <c r="BH202" s="207">
        <f aca="true" t="shared" si="37" ref="BH202:BH208">IF(N202="sníž. přenesená",J202,0)</f>
        <v>0</v>
      </c>
      <c r="BI202" s="207">
        <f aca="true" t="shared" si="38" ref="BI202:BI208">IF(N202="nulová",J202,0)</f>
        <v>0</v>
      </c>
      <c r="BJ202" s="14" t="s">
        <v>79</v>
      </c>
      <c r="BK202" s="207">
        <f aca="true" t="shared" si="39" ref="BK202:BK208">ROUND(I202*H202,2)</f>
        <v>0</v>
      </c>
      <c r="BL202" s="14" t="s">
        <v>133</v>
      </c>
      <c r="BM202" s="206" t="s">
        <v>365</v>
      </c>
    </row>
    <row r="203" spans="1:65" s="2" customFormat="1" ht="21.75" customHeight="1">
      <c r="A203" s="31"/>
      <c r="B203" s="32"/>
      <c r="C203" s="195" t="s">
        <v>366</v>
      </c>
      <c r="D203" s="195" t="s">
        <v>128</v>
      </c>
      <c r="E203" s="196" t="s">
        <v>367</v>
      </c>
      <c r="F203" s="197" t="s">
        <v>368</v>
      </c>
      <c r="G203" s="198" t="s">
        <v>131</v>
      </c>
      <c r="H203" s="199">
        <v>17.5</v>
      </c>
      <c r="I203" s="200"/>
      <c r="J203" s="201">
        <f t="shared" si="30"/>
        <v>0</v>
      </c>
      <c r="K203" s="197" t="s">
        <v>132</v>
      </c>
      <c r="L203" s="36"/>
      <c r="M203" s="202" t="s">
        <v>1</v>
      </c>
      <c r="N203" s="203" t="s">
        <v>39</v>
      </c>
      <c r="O203" s="68"/>
      <c r="P203" s="204">
        <f t="shared" si="31"/>
        <v>0</v>
      </c>
      <c r="Q203" s="204">
        <v>0.015</v>
      </c>
      <c r="R203" s="204">
        <f t="shared" si="32"/>
        <v>0.2625</v>
      </c>
      <c r="S203" s="204">
        <v>0</v>
      </c>
      <c r="T203" s="205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6" t="s">
        <v>196</v>
      </c>
      <c r="AT203" s="206" t="s">
        <v>128</v>
      </c>
      <c r="AU203" s="206" t="s">
        <v>81</v>
      </c>
      <c r="AY203" s="14" t="s">
        <v>125</v>
      </c>
      <c r="BE203" s="207">
        <f t="shared" si="34"/>
        <v>0</v>
      </c>
      <c r="BF203" s="207">
        <f t="shared" si="35"/>
        <v>0</v>
      </c>
      <c r="BG203" s="207">
        <f t="shared" si="36"/>
        <v>0</v>
      </c>
      <c r="BH203" s="207">
        <f t="shared" si="37"/>
        <v>0</v>
      </c>
      <c r="BI203" s="207">
        <f t="shared" si="38"/>
        <v>0</v>
      </c>
      <c r="BJ203" s="14" t="s">
        <v>79</v>
      </c>
      <c r="BK203" s="207">
        <f t="shared" si="39"/>
        <v>0</v>
      </c>
      <c r="BL203" s="14" t="s">
        <v>196</v>
      </c>
      <c r="BM203" s="206" t="s">
        <v>369</v>
      </c>
    </row>
    <row r="204" spans="1:65" s="2" customFormat="1" ht="16.5" customHeight="1">
      <c r="A204" s="31"/>
      <c r="B204" s="32"/>
      <c r="C204" s="195" t="s">
        <v>370</v>
      </c>
      <c r="D204" s="195" t="s">
        <v>128</v>
      </c>
      <c r="E204" s="196" t="s">
        <v>371</v>
      </c>
      <c r="F204" s="197" t="s">
        <v>372</v>
      </c>
      <c r="G204" s="198" t="s">
        <v>131</v>
      </c>
      <c r="H204" s="199">
        <v>17.5</v>
      </c>
      <c r="I204" s="200"/>
      <c r="J204" s="201">
        <f t="shared" si="30"/>
        <v>0</v>
      </c>
      <c r="K204" s="197" t="s">
        <v>171</v>
      </c>
      <c r="L204" s="36"/>
      <c r="M204" s="202" t="s">
        <v>1</v>
      </c>
      <c r="N204" s="203" t="s">
        <v>39</v>
      </c>
      <c r="O204" s="68"/>
      <c r="P204" s="204">
        <f t="shared" si="31"/>
        <v>0</v>
      </c>
      <c r="Q204" s="204">
        <v>0.0003</v>
      </c>
      <c r="R204" s="204">
        <f t="shared" si="32"/>
        <v>0.0052499999999999995</v>
      </c>
      <c r="S204" s="204">
        <v>0</v>
      </c>
      <c r="T204" s="205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6" t="s">
        <v>196</v>
      </c>
      <c r="AT204" s="206" t="s">
        <v>128</v>
      </c>
      <c r="AU204" s="206" t="s">
        <v>81</v>
      </c>
      <c r="AY204" s="14" t="s">
        <v>125</v>
      </c>
      <c r="BE204" s="207">
        <f t="shared" si="34"/>
        <v>0</v>
      </c>
      <c r="BF204" s="207">
        <f t="shared" si="35"/>
        <v>0</v>
      </c>
      <c r="BG204" s="207">
        <f t="shared" si="36"/>
        <v>0</v>
      </c>
      <c r="BH204" s="207">
        <f t="shared" si="37"/>
        <v>0</v>
      </c>
      <c r="BI204" s="207">
        <f t="shared" si="38"/>
        <v>0</v>
      </c>
      <c r="BJ204" s="14" t="s">
        <v>79</v>
      </c>
      <c r="BK204" s="207">
        <f t="shared" si="39"/>
        <v>0</v>
      </c>
      <c r="BL204" s="14" t="s">
        <v>196</v>
      </c>
      <c r="BM204" s="206" t="s">
        <v>373</v>
      </c>
    </row>
    <row r="205" spans="1:65" s="2" customFormat="1" ht="16.5" customHeight="1">
      <c r="A205" s="31"/>
      <c r="B205" s="32"/>
      <c r="C205" s="208" t="s">
        <v>374</v>
      </c>
      <c r="D205" s="208" t="s">
        <v>189</v>
      </c>
      <c r="E205" s="209" t="s">
        <v>375</v>
      </c>
      <c r="F205" s="210" t="s">
        <v>376</v>
      </c>
      <c r="G205" s="211" t="s">
        <v>131</v>
      </c>
      <c r="H205" s="212">
        <v>19.25</v>
      </c>
      <c r="I205" s="213"/>
      <c r="J205" s="214">
        <f t="shared" si="30"/>
        <v>0</v>
      </c>
      <c r="K205" s="210" t="s">
        <v>171</v>
      </c>
      <c r="L205" s="215"/>
      <c r="M205" s="216" t="s">
        <v>1</v>
      </c>
      <c r="N205" s="217" t="s">
        <v>39</v>
      </c>
      <c r="O205" s="68"/>
      <c r="P205" s="204">
        <f t="shared" si="31"/>
        <v>0</v>
      </c>
      <c r="Q205" s="204">
        <v>0.0051</v>
      </c>
      <c r="R205" s="204">
        <f t="shared" si="32"/>
        <v>0.09817500000000001</v>
      </c>
      <c r="S205" s="204">
        <v>0</v>
      </c>
      <c r="T205" s="205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6" t="s">
        <v>270</v>
      </c>
      <c r="AT205" s="206" t="s">
        <v>189</v>
      </c>
      <c r="AU205" s="206" t="s">
        <v>81</v>
      </c>
      <c r="AY205" s="14" t="s">
        <v>125</v>
      </c>
      <c r="BE205" s="207">
        <f t="shared" si="34"/>
        <v>0</v>
      </c>
      <c r="BF205" s="207">
        <f t="shared" si="35"/>
        <v>0</v>
      </c>
      <c r="BG205" s="207">
        <f t="shared" si="36"/>
        <v>0</v>
      </c>
      <c r="BH205" s="207">
        <f t="shared" si="37"/>
        <v>0</v>
      </c>
      <c r="BI205" s="207">
        <f t="shared" si="38"/>
        <v>0</v>
      </c>
      <c r="BJ205" s="14" t="s">
        <v>79</v>
      </c>
      <c r="BK205" s="207">
        <f t="shared" si="39"/>
        <v>0</v>
      </c>
      <c r="BL205" s="14" t="s">
        <v>196</v>
      </c>
      <c r="BM205" s="206" t="s">
        <v>377</v>
      </c>
    </row>
    <row r="206" spans="1:65" s="2" customFormat="1" ht="16.5" customHeight="1">
      <c r="A206" s="31"/>
      <c r="B206" s="32"/>
      <c r="C206" s="195" t="s">
        <v>378</v>
      </c>
      <c r="D206" s="195" t="s">
        <v>128</v>
      </c>
      <c r="E206" s="196" t="s">
        <v>379</v>
      </c>
      <c r="F206" s="197" t="s">
        <v>380</v>
      </c>
      <c r="G206" s="198" t="s">
        <v>137</v>
      </c>
      <c r="H206" s="199">
        <v>26.525</v>
      </c>
      <c r="I206" s="200"/>
      <c r="J206" s="201">
        <f t="shared" si="30"/>
        <v>0</v>
      </c>
      <c r="K206" s="197" t="s">
        <v>171</v>
      </c>
      <c r="L206" s="36"/>
      <c r="M206" s="202" t="s">
        <v>1</v>
      </c>
      <c r="N206" s="203" t="s">
        <v>39</v>
      </c>
      <c r="O206" s="68"/>
      <c r="P206" s="204">
        <f t="shared" si="31"/>
        <v>0</v>
      </c>
      <c r="Q206" s="204">
        <v>1E-05</v>
      </c>
      <c r="R206" s="204">
        <f t="shared" si="32"/>
        <v>0.00026525</v>
      </c>
      <c r="S206" s="204">
        <v>0</v>
      </c>
      <c r="T206" s="20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6" t="s">
        <v>196</v>
      </c>
      <c r="AT206" s="206" t="s">
        <v>128</v>
      </c>
      <c r="AU206" s="206" t="s">
        <v>81</v>
      </c>
      <c r="AY206" s="14" t="s">
        <v>125</v>
      </c>
      <c r="BE206" s="207">
        <f t="shared" si="34"/>
        <v>0</v>
      </c>
      <c r="BF206" s="207">
        <f t="shared" si="35"/>
        <v>0</v>
      </c>
      <c r="BG206" s="207">
        <f t="shared" si="36"/>
        <v>0</v>
      </c>
      <c r="BH206" s="207">
        <f t="shared" si="37"/>
        <v>0</v>
      </c>
      <c r="BI206" s="207">
        <f t="shared" si="38"/>
        <v>0</v>
      </c>
      <c r="BJ206" s="14" t="s">
        <v>79</v>
      </c>
      <c r="BK206" s="207">
        <f t="shared" si="39"/>
        <v>0</v>
      </c>
      <c r="BL206" s="14" t="s">
        <v>196</v>
      </c>
      <c r="BM206" s="206" t="s">
        <v>381</v>
      </c>
    </row>
    <row r="207" spans="1:65" s="2" customFormat="1" ht="16.5" customHeight="1">
      <c r="A207" s="31"/>
      <c r="B207" s="32"/>
      <c r="C207" s="208" t="s">
        <v>382</v>
      </c>
      <c r="D207" s="208" t="s">
        <v>189</v>
      </c>
      <c r="E207" s="209" t="s">
        <v>383</v>
      </c>
      <c r="F207" s="210" t="s">
        <v>384</v>
      </c>
      <c r="G207" s="211" t="s">
        <v>170</v>
      </c>
      <c r="H207" s="212">
        <v>27.056</v>
      </c>
      <c r="I207" s="213"/>
      <c r="J207" s="214">
        <f t="shared" si="30"/>
        <v>0</v>
      </c>
      <c r="K207" s="210" t="s">
        <v>171</v>
      </c>
      <c r="L207" s="215"/>
      <c r="M207" s="216" t="s">
        <v>1</v>
      </c>
      <c r="N207" s="217" t="s">
        <v>39</v>
      </c>
      <c r="O207" s="68"/>
      <c r="P207" s="204">
        <f t="shared" si="31"/>
        <v>0</v>
      </c>
      <c r="Q207" s="204">
        <v>0.00015</v>
      </c>
      <c r="R207" s="204">
        <f t="shared" si="32"/>
        <v>0.0040584</v>
      </c>
      <c r="S207" s="204">
        <v>0</v>
      </c>
      <c r="T207" s="205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6" t="s">
        <v>270</v>
      </c>
      <c r="AT207" s="206" t="s">
        <v>189</v>
      </c>
      <c r="AU207" s="206" t="s">
        <v>81</v>
      </c>
      <c r="AY207" s="14" t="s">
        <v>125</v>
      </c>
      <c r="BE207" s="207">
        <f t="shared" si="34"/>
        <v>0</v>
      </c>
      <c r="BF207" s="207">
        <f t="shared" si="35"/>
        <v>0</v>
      </c>
      <c r="BG207" s="207">
        <f t="shared" si="36"/>
        <v>0</v>
      </c>
      <c r="BH207" s="207">
        <f t="shared" si="37"/>
        <v>0</v>
      </c>
      <c r="BI207" s="207">
        <f t="shared" si="38"/>
        <v>0</v>
      </c>
      <c r="BJ207" s="14" t="s">
        <v>79</v>
      </c>
      <c r="BK207" s="207">
        <f t="shared" si="39"/>
        <v>0</v>
      </c>
      <c r="BL207" s="14" t="s">
        <v>196</v>
      </c>
      <c r="BM207" s="206" t="s">
        <v>385</v>
      </c>
    </row>
    <row r="208" spans="1:65" s="2" customFormat="1" ht="16.5" customHeight="1">
      <c r="A208" s="31"/>
      <c r="B208" s="32"/>
      <c r="C208" s="195" t="s">
        <v>386</v>
      </c>
      <c r="D208" s="195" t="s">
        <v>128</v>
      </c>
      <c r="E208" s="196" t="s">
        <v>387</v>
      </c>
      <c r="F208" s="197" t="s">
        <v>358</v>
      </c>
      <c r="G208" s="198" t="s">
        <v>266</v>
      </c>
      <c r="H208" s="218"/>
      <c r="I208" s="200"/>
      <c r="J208" s="201">
        <f t="shared" si="30"/>
        <v>0</v>
      </c>
      <c r="K208" s="197" t="s">
        <v>171</v>
      </c>
      <c r="L208" s="36"/>
      <c r="M208" s="202" t="s">
        <v>1</v>
      </c>
      <c r="N208" s="203" t="s">
        <v>39</v>
      </c>
      <c r="O208" s="68"/>
      <c r="P208" s="204">
        <f t="shared" si="31"/>
        <v>0</v>
      </c>
      <c r="Q208" s="204">
        <v>0</v>
      </c>
      <c r="R208" s="204">
        <f t="shared" si="32"/>
        <v>0</v>
      </c>
      <c r="S208" s="204">
        <v>0</v>
      </c>
      <c r="T208" s="205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6" t="s">
        <v>196</v>
      </c>
      <c r="AT208" s="206" t="s">
        <v>128</v>
      </c>
      <c r="AU208" s="206" t="s">
        <v>81</v>
      </c>
      <c r="AY208" s="14" t="s">
        <v>125</v>
      </c>
      <c r="BE208" s="207">
        <f t="shared" si="34"/>
        <v>0</v>
      </c>
      <c r="BF208" s="207">
        <f t="shared" si="35"/>
        <v>0</v>
      </c>
      <c r="BG208" s="207">
        <f t="shared" si="36"/>
        <v>0</v>
      </c>
      <c r="BH208" s="207">
        <f t="shared" si="37"/>
        <v>0</v>
      </c>
      <c r="BI208" s="207">
        <f t="shared" si="38"/>
        <v>0</v>
      </c>
      <c r="BJ208" s="14" t="s">
        <v>79</v>
      </c>
      <c r="BK208" s="207">
        <f t="shared" si="39"/>
        <v>0</v>
      </c>
      <c r="BL208" s="14" t="s">
        <v>196</v>
      </c>
      <c r="BM208" s="206" t="s">
        <v>388</v>
      </c>
    </row>
    <row r="209" spans="2:63" s="12" customFormat="1" ht="22.9" customHeight="1">
      <c r="B209" s="179"/>
      <c r="C209" s="180"/>
      <c r="D209" s="181" t="s">
        <v>73</v>
      </c>
      <c r="E209" s="193" t="s">
        <v>389</v>
      </c>
      <c r="F209" s="193" t="s">
        <v>390</v>
      </c>
      <c r="G209" s="180"/>
      <c r="H209" s="180"/>
      <c r="I209" s="183"/>
      <c r="J209" s="194">
        <f>BK209</f>
        <v>0</v>
      </c>
      <c r="K209" s="180"/>
      <c r="L209" s="185"/>
      <c r="M209" s="186"/>
      <c r="N209" s="187"/>
      <c r="O209" s="187"/>
      <c r="P209" s="188">
        <f>P210</f>
        <v>0</v>
      </c>
      <c r="Q209" s="187"/>
      <c r="R209" s="188">
        <f>R210</f>
        <v>0</v>
      </c>
      <c r="S209" s="187"/>
      <c r="T209" s="189">
        <f>T210</f>
        <v>0</v>
      </c>
      <c r="AR209" s="190" t="s">
        <v>81</v>
      </c>
      <c r="AT209" s="191" t="s">
        <v>73</v>
      </c>
      <c r="AU209" s="191" t="s">
        <v>79</v>
      </c>
      <c r="AY209" s="190" t="s">
        <v>125</v>
      </c>
      <c r="BK209" s="192">
        <f>BK210</f>
        <v>0</v>
      </c>
    </row>
    <row r="210" spans="1:65" s="2" customFormat="1" ht="16.5" customHeight="1">
      <c r="A210" s="31"/>
      <c r="B210" s="32"/>
      <c r="C210" s="195" t="s">
        <v>391</v>
      </c>
      <c r="D210" s="195" t="s">
        <v>128</v>
      </c>
      <c r="E210" s="196" t="s">
        <v>392</v>
      </c>
      <c r="F210" s="197" t="s">
        <v>393</v>
      </c>
      <c r="G210" s="198" t="s">
        <v>131</v>
      </c>
      <c r="H210" s="199">
        <v>101.844</v>
      </c>
      <c r="I210" s="200"/>
      <c r="J210" s="201">
        <f>ROUND(I210*H210,2)</f>
        <v>0</v>
      </c>
      <c r="K210" s="197" t="s">
        <v>1</v>
      </c>
      <c r="L210" s="36"/>
      <c r="M210" s="202" t="s">
        <v>1</v>
      </c>
      <c r="N210" s="203" t="s">
        <v>39</v>
      </c>
      <c r="O210" s="68"/>
      <c r="P210" s="204">
        <f>O210*H210</f>
        <v>0</v>
      </c>
      <c r="Q210" s="204">
        <v>0</v>
      </c>
      <c r="R210" s="204">
        <f>Q210*H210</f>
        <v>0</v>
      </c>
      <c r="S210" s="204">
        <v>0</v>
      </c>
      <c r="T210" s="20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6" t="s">
        <v>196</v>
      </c>
      <c r="AT210" s="206" t="s">
        <v>128</v>
      </c>
      <c r="AU210" s="206" t="s">
        <v>81</v>
      </c>
      <c r="AY210" s="14" t="s">
        <v>125</v>
      </c>
      <c r="BE210" s="207">
        <f>IF(N210="základní",J210,0)</f>
        <v>0</v>
      </c>
      <c r="BF210" s="207">
        <f>IF(N210="snížená",J210,0)</f>
        <v>0</v>
      </c>
      <c r="BG210" s="207">
        <f>IF(N210="zákl. přenesená",J210,0)</f>
        <v>0</v>
      </c>
      <c r="BH210" s="207">
        <f>IF(N210="sníž. přenesená",J210,0)</f>
        <v>0</v>
      </c>
      <c r="BI210" s="207">
        <f>IF(N210="nulová",J210,0)</f>
        <v>0</v>
      </c>
      <c r="BJ210" s="14" t="s">
        <v>79</v>
      </c>
      <c r="BK210" s="207">
        <f>ROUND(I210*H210,2)</f>
        <v>0</v>
      </c>
      <c r="BL210" s="14" t="s">
        <v>196</v>
      </c>
      <c r="BM210" s="206" t="s">
        <v>394</v>
      </c>
    </row>
    <row r="211" spans="2:63" s="12" customFormat="1" ht="25.9" customHeight="1">
      <c r="B211" s="179"/>
      <c r="C211" s="180"/>
      <c r="D211" s="181" t="s">
        <v>73</v>
      </c>
      <c r="E211" s="182" t="s">
        <v>395</v>
      </c>
      <c r="F211" s="182" t="s">
        <v>396</v>
      </c>
      <c r="G211" s="180"/>
      <c r="H211" s="180"/>
      <c r="I211" s="183"/>
      <c r="J211" s="184">
        <f>BK211</f>
        <v>0</v>
      </c>
      <c r="K211" s="180"/>
      <c r="L211" s="185"/>
      <c r="M211" s="186"/>
      <c r="N211" s="187"/>
      <c r="O211" s="187"/>
      <c r="P211" s="188">
        <f>P212+P214+P217+P220+P222</f>
        <v>0</v>
      </c>
      <c r="Q211" s="187"/>
      <c r="R211" s="188">
        <f>R212+R214+R217+R220+R222</f>
        <v>0</v>
      </c>
      <c r="S211" s="187"/>
      <c r="T211" s="189">
        <f>T212+T214+T217+T220+T222</f>
        <v>0</v>
      </c>
      <c r="AR211" s="190" t="s">
        <v>146</v>
      </c>
      <c r="AT211" s="191" t="s">
        <v>73</v>
      </c>
      <c r="AU211" s="191" t="s">
        <v>74</v>
      </c>
      <c r="AY211" s="190" t="s">
        <v>125</v>
      </c>
      <c r="BK211" s="192">
        <f>BK212+BK214+BK217+BK220+BK222</f>
        <v>0</v>
      </c>
    </row>
    <row r="212" spans="2:63" s="12" customFormat="1" ht="22.9" customHeight="1">
      <c r="B212" s="179"/>
      <c r="C212" s="180"/>
      <c r="D212" s="181" t="s">
        <v>73</v>
      </c>
      <c r="E212" s="193" t="s">
        <v>397</v>
      </c>
      <c r="F212" s="193" t="s">
        <v>398</v>
      </c>
      <c r="G212" s="180"/>
      <c r="H212" s="180"/>
      <c r="I212" s="183"/>
      <c r="J212" s="194">
        <f>BK212</f>
        <v>0</v>
      </c>
      <c r="K212" s="180"/>
      <c r="L212" s="185"/>
      <c r="M212" s="186"/>
      <c r="N212" s="187"/>
      <c r="O212" s="187"/>
      <c r="P212" s="188">
        <f>P213</f>
        <v>0</v>
      </c>
      <c r="Q212" s="187"/>
      <c r="R212" s="188">
        <f>R213</f>
        <v>0</v>
      </c>
      <c r="S212" s="187"/>
      <c r="T212" s="189">
        <f>T213</f>
        <v>0</v>
      </c>
      <c r="AR212" s="190" t="s">
        <v>146</v>
      </c>
      <c r="AT212" s="191" t="s">
        <v>73</v>
      </c>
      <c r="AU212" s="191" t="s">
        <v>79</v>
      </c>
      <c r="AY212" s="190" t="s">
        <v>125</v>
      </c>
      <c r="BK212" s="192">
        <f>BK213</f>
        <v>0</v>
      </c>
    </row>
    <row r="213" spans="1:65" s="2" customFormat="1" ht="16.5" customHeight="1">
      <c r="A213" s="31"/>
      <c r="B213" s="32"/>
      <c r="C213" s="195" t="s">
        <v>399</v>
      </c>
      <c r="D213" s="195" t="s">
        <v>128</v>
      </c>
      <c r="E213" s="196" t="s">
        <v>400</v>
      </c>
      <c r="F213" s="197" t="s">
        <v>401</v>
      </c>
      <c r="G213" s="198" t="s">
        <v>402</v>
      </c>
      <c r="H213" s="199">
        <v>3487.94</v>
      </c>
      <c r="I213" s="200"/>
      <c r="J213" s="201">
        <f>ROUND(I213*H213,2)</f>
        <v>0</v>
      </c>
      <c r="K213" s="197" t="s">
        <v>171</v>
      </c>
      <c r="L213" s="36"/>
      <c r="M213" s="202" t="s">
        <v>1</v>
      </c>
      <c r="N213" s="203" t="s">
        <v>39</v>
      </c>
      <c r="O213" s="68"/>
      <c r="P213" s="204">
        <f>O213*H213</f>
        <v>0</v>
      </c>
      <c r="Q213" s="204">
        <v>0</v>
      </c>
      <c r="R213" s="204">
        <f>Q213*H213</f>
        <v>0</v>
      </c>
      <c r="S213" s="204">
        <v>0</v>
      </c>
      <c r="T213" s="20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6" t="s">
        <v>403</v>
      </c>
      <c r="AT213" s="206" t="s">
        <v>128</v>
      </c>
      <c r="AU213" s="206" t="s">
        <v>81</v>
      </c>
      <c r="AY213" s="14" t="s">
        <v>125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4" t="s">
        <v>79</v>
      </c>
      <c r="BK213" s="207">
        <f>ROUND(I213*H213,2)</f>
        <v>0</v>
      </c>
      <c r="BL213" s="14" t="s">
        <v>403</v>
      </c>
      <c r="BM213" s="206" t="s">
        <v>404</v>
      </c>
    </row>
    <row r="214" spans="2:63" s="12" customFormat="1" ht="22.9" customHeight="1">
      <c r="B214" s="179"/>
      <c r="C214" s="180"/>
      <c r="D214" s="181" t="s">
        <v>73</v>
      </c>
      <c r="E214" s="193" t="s">
        <v>405</v>
      </c>
      <c r="F214" s="193" t="s">
        <v>406</v>
      </c>
      <c r="G214" s="180"/>
      <c r="H214" s="180"/>
      <c r="I214" s="183"/>
      <c r="J214" s="194">
        <f>BK214</f>
        <v>0</v>
      </c>
      <c r="K214" s="180"/>
      <c r="L214" s="185"/>
      <c r="M214" s="186"/>
      <c r="N214" s="187"/>
      <c r="O214" s="187"/>
      <c r="P214" s="188">
        <f>SUM(P215:P216)</f>
        <v>0</v>
      </c>
      <c r="Q214" s="187"/>
      <c r="R214" s="188">
        <f>SUM(R215:R216)</f>
        <v>0</v>
      </c>
      <c r="S214" s="187"/>
      <c r="T214" s="189">
        <f>SUM(T215:T216)</f>
        <v>0</v>
      </c>
      <c r="AR214" s="190" t="s">
        <v>146</v>
      </c>
      <c r="AT214" s="191" t="s">
        <v>73</v>
      </c>
      <c r="AU214" s="191" t="s">
        <v>79</v>
      </c>
      <c r="AY214" s="190" t="s">
        <v>125</v>
      </c>
      <c r="BK214" s="192">
        <f>SUM(BK215:BK216)</f>
        <v>0</v>
      </c>
    </row>
    <row r="215" spans="1:65" s="2" customFormat="1" ht="16.5" customHeight="1">
      <c r="A215" s="31"/>
      <c r="B215" s="32"/>
      <c r="C215" s="195" t="s">
        <v>407</v>
      </c>
      <c r="D215" s="195" t="s">
        <v>128</v>
      </c>
      <c r="E215" s="196" t="s">
        <v>408</v>
      </c>
      <c r="F215" s="197" t="s">
        <v>409</v>
      </c>
      <c r="G215" s="198" t="s">
        <v>402</v>
      </c>
      <c r="H215" s="199">
        <v>3487.94</v>
      </c>
      <c r="I215" s="200"/>
      <c r="J215" s="201">
        <f>ROUND(I215*H215,2)</f>
        <v>0</v>
      </c>
      <c r="K215" s="197" t="s">
        <v>171</v>
      </c>
      <c r="L215" s="36"/>
      <c r="M215" s="202" t="s">
        <v>1</v>
      </c>
      <c r="N215" s="203" t="s">
        <v>39</v>
      </c>
      <c r="O215" s="68"/>
      <c r="P215" s="204">
        <f>O215*H215</f>
        <v>0</v>
      </c>
      <c r="Q215" s="204">
        <v>0</v>
      </c>
      <c r="R215" s="204">
        <f>Q215*H215</f>
        <v>0</v>
      </c>
      <c r="S215" s="204">
        <v>0</v>
      </c>
      <c r="T215" s="20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6" t="s">
        <v>403</v>
      </c>
      <c r="AT215" s="206" t="s">
        <v>128</v>
      </c>
      <c r="AU215" s="206" t="s">
        <v>81</v>
      </c>
      <c r="AY215" s="14" t="s">
        <v>125</v>
      </c>
      <c r="BE215" s="207">
        <f>IF(N215="základní",J215,0)</f>
        <v>0</v>
      </c>
      <c r="BF215" s="207">
        <f>IF(N215="snížená",J215,0)</f>
        <v>0</v>
      </c>
      <c r="BG215" s="207">
        <f>IF(N215="zákl. přenesená",J215,0)</f>
        <v>0</v>
      </c>
      <c r="BH215" s="207">
        <f>IF(N215="sníž. přenesená",J215,0)</f>
        <v>0</v>
      </c>
      <c r="BI215" s="207">
        <f>IF(N215="nulová",J215,0)</f>
        <v>0</v>
      </c>
      <c r="BJ215" s="14" t="s">
        <v>79</v>
      </c>
      <c r="BK215" s="207">
        <f>ROUND(I215*H215,2)</f>
        <v>0</v>
      </c>
      <c r="BL215" s="14" t="s">
        <v>403</v>
      </c>
      <c r="BM215" s="206" t="s">
        <v>410</v>
      </c>
    </row>
    <row r="216" spans="1:65" s="2" customFormat="1" ht="16.5" customHeight="1">
      <c r="A216" s="31"/>
      <c r="B216" s="32"/>
      <c r="C216" s="195" t="s">
        <v>411</v>
      </c>
      <c r="D216" s="195" t="s">
        <v>128</v>
      </c>
      <c r="E216" s="196" t="s">
        <v>412</v>
      </c>
      <c r="F216" s="197" t="s">
        <v>413</v>
      </c>
      <c r="G216" s="198" t="s">
        <v>402</v>
      </c>
      <c r="H216" s="199">
        <v>3487.94</v>
      </c>
      <c r="I216" s="200"/>
      <c r="J216" s="201">
        <f>ROUND(I216*H216,2)</f>
        <v>0</v>
      </c>
      <c r="K216" s="197" t="s">
        <v>171</v>
      </c>
      <c r="L216" s="36"/>
      <c r="M216" s="202" t="s">
        <v>1</v>
      </c>
      <c r="N216" s="203" t="s">
        <v>39</v>
      </c>
      <c r="O216" s="68"/>
      <c r="P216" s="204">
        <f>O216*H216</f>
        <v>0</v>
      </c>
      <c r="Q216" s="204">
        <v>0</v>
      </c>
      <c r="R216" s="204">
        <f>Q216*H216</f>
        <v>0</v>
      </c>
      <c r="S216" s="204">
        <v>0</v>
      </c>
      <c r="T216" s="20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6" t="s">
        <v>403</v>
      </c>
      <c r="AT216" s="206" t="s">
        <v>128</v>
      </c>
      <c r="AU216" s="206" t="s">
        <v>81</v>
      </c>
      <c r="AY216" s="14" t="s">
        <v>125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4" t="s">
        <v>79</v>
      </c>
      <c r="BK216" s="207">
        <f>ROUND(I216*H216,2)</f>
        <v>0</v>
      </c>
      <c r="BL216" s="14" t="s">
        <v>403</v>
      </c>
      <c r="BM216" s="206" t="s">
        <v>414</v>
      </c>
    </row>
    <row r="217" spans="2:63" s="12" customFormat="1" ht="22.9" customHeight="1">
      <c r="B217" s="179"/>
      <c r="C217" s="180"/>
      <c r="D217" s="181" t="s">
        <v>73</v>
      </c>
      <c r="E217" s="193" t="s">
        <v>415</v>
      </c>
      <c r="F217" s="193" t="s">
        <v>416</v>
      </c>
      <c r="G217" s="180"/>
      <c r="H217" s="180"/>
      <c r="I217" s="183"/>
      <c r="J217" s="194">
        <f>BK217</f>
        <v>0</v>
      </c>
      <c r="K217" s="180"/>
      <c r="L217" s="185"/>
      <c r="M217" s="186"/>
      <c r="N217" s="187"/>
      <c r="O217" s="187"/>
      <c r="P217" s="188">
        <f>SUM(P218:P219)</f>
        <v>0</v>
      </c>
      <c r="Q217" s="187"/>
      <c r="R217" s="188">
        <f>SUM(R218:R219)</f>
        <v>0</v>
      </c>
      <c r="S217" s="187"/>
      <c r="T217" s="189">
        <f>SUM(T218:T219)</f>
        <v>0</v>
      </c>
      <c r="AR217" s="190" t="s">
        <v>146</v>
      </c>
      <c r="AT217" s="191" t="s">
        <v>73</v>
      </c>
      <c r="AU217" s="191" t="s">
        <v>79</v>
      </c>
      <c r="AY217" s="190" t="s">
        <v>125</v>
      </c>
      <c r="BK217" s="192">
        <f>SUM(BK218:BK219)</f>
        <v>0</v>
      </c>
    </row>
    <row r="218" spans="1:65" s="2" customFormat="1" ht="16.5" customHeight="1">
      <c r="A218" s="31"/>
      <c r="B218" s="32"/>
      <c r="C218" s="195" t="s">
        <v>417</v>
      </c>
      <c r="D218" s="195" t="s">
        <v>128</v>
      </c>
      <c r="E218" s="196" t="s">
        <v>418</v>
      </c>
      <c r="F218" s="197" t="s">
        <v>419</v>
      </c>
      <c r="G218" s="198" t="s">
        <v>402</v>
      </c>
      <c r="H218" s="199">
        <v>3487.94</v>
      </c>
      <c r="I218" s="200"/>
      <c r="J218" s="201">
        <f>ROUND(I218*H218,2)</f>
        <v>0</v>
      </c>
      <c r="K218" s="197" t="s">
        <v>171</v>
      </c>
      <c r="L218" s="36"/>
      <c r="M218" s="202" t="s">
        <v>1</v>
      </c>
      <c r="N218" s="203" t="s">
        <v>39</v>
      </c>
      <c r="O218" s="68"/>
      <c r="P218" s="204">
        <f>O218*H218</f>
        <v>0</v>
      </c>
      <c r="Q218" s="204">
        <v>0</v>
      </c>
      <c r="R218" s="204">
        <f>Q218*H218</f>
        <v>0</v>
      </c>
      <c r="S218" s="204">
        <v>0</v>
      </c>
      <c r="T218" s="205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6" t="s">
        <v>403</v>
      </c>
      <c r="AT218" s="206" t="s">
        <v>128</v>
      </c>
      <c r="AU218" s="206" t="s">
        <v>81</v>
      </c>
      <c r="AY218" s="14" t="s">
        <v>125</v>
      </c>
      <c r="BE218" s="207">
        <f>IF(N218="základní",J218,0)</f>
        <v>0</v>
      </c>
      <c r="BF218" s="207">
        <f>IF(N218="snížená",J218,0)</f>
        <v>0</v>
      </c>
      <c r="BG218" s="207">
        <f>IF(N218="zákl. přenesená",J218,0)</f>
        <v>0</v>
      </c>
      <c r="BH218" s="207">
        <f>IF(N218="sníž. přenesená",J218,0)</f>
        <v>0</v>
      </c>
      <c r="BI218" s="207">
        <f>IF(N218="nulová",J218,0)</f>
        <v>0</v>
      </c>
      <c r="BJ218" s="14" t="s">
        <v>79</v>
      </c>
      <c r="BK218" s="207">
        <f>ROUND(I218*H218,2)</f>
        <v>0</v>
      </c>
      <c r="BL218" s="14" t="s">
        <v>403</v>
      </c>
      <c r="BM218" s="206" t="s">
        <v>420</v>
      </c>
    </row>
    <row r="219" spans="1:65" s="2" customFormat="1" ht="16.5" customHeight="1">
      <c r="A219" s="31"/>
      <c r="B219" s="32"/>
      <c r="C219" s="195" t="s">
        <v>421</v>
      </c>
      <c r="D219" s="195" t="s">
        <v>128</v>
      </c>
      <c r="E219" s="196" t="s">
        <v>422</v>
      </c>
      <c r="F219" s="197" t="s">
        <v>423</v>
      </c>
      <c r="G219" s="198" t="s">
        <v>402</v>
      </c>
      <c r="H219" s="199">
        <v>3487.94</v>
      </c>
      <c r="I219" s="200"/>
      <c r="J219" s="201">
        <f>ROUND(I219*H219,2)</f>
        <v>0</v>
      </c>
      <c r="K219" s="197" t="s">
        <v>171</v>
      </c>
      <c r="L219" s="36"/>
      <c r="M219" s="202" t="s">
        <v>1</v>
      </c>
      <c r="N219" s="203" t="s">
        <v>39</v>
      </c>
      <c r="O219" s="68"/>
      <c r="P219" s="204">
        <f>O219*H219</f>
        <v>0</v>
      </c>
      <c r="Q219" s="204">
        <v>0</v>
      </c>
      <c r="R219" s="204">
        <f>Q219*H219</f>
        <v>0</v>
      </c>
      <c r="S219" s="204">
        <v>0</v>
      </c>
      <c r="T219" s="20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6" t="s">
        <v>403</v>
      </c>
      <c r="AT219" s="206" t="s">
        <v>128</v>
      </c>
      <c r="AU219" s="206" t="s">
        <v>81</v>
      </c>
      <c r="AY219" s="14" t="s">
        <v>125</v>
      </c>
      <c r="BE219" s="207">
        <f>IF(N219="základní",J219,0)</f>
        <v>0</v>
      </c>
      <c r="BF219" s="207">
        <f>IF(N219="snížená",J219,0)</f>
        <v>0</v>
      </c>
      <c r="BG219" s="207">
        <f>IF(N219="zákl. přenesená",J219,0)</f>
        <v>0</v>
      </c>
      <c r="BH219" s="207">
        <f>IF(N219="sníž. přenesená",J219,0)</f>
        <v>0</v>
      </c>
      <c r="BI219" s="207">
        <f>IF(N219="nulová",J219,0)</f>
        <v>0</v>
      </c>
      <c r="BJ219" s="14" t="s">
        <v>79</v>
      </c>
      <c r="BK219" s="207">
        <f>ROUND(I219*H219,2)</f>
        <v>0</v>
      </c>
      <c r="BL219" s="14" t="s">
        <v>403</v>
      </c>
      <c r="BM219" s="206" t="s">
        <v>424</v>
      </c>
    </row>
    <row r="220" spans="2:63" s="12" customFormat="1" ht="22.9" customHeight="1">
      <c r="B220" s="179"/>
      <c r="C220" s="180"/>
      <c r="D220" s="181" t="s">
        <v>73</v>
      </c>
      <c r="E220" s="193" t="s">
        <v>425</v>
      </c>
      <c r="F220" s="193" t="s">
        <v>426</v>
      </c>
      <c r="G220" s="180"/>
      <c r="H220" s="180"/>
      <c r="I220" s="183"/>
      <c r="J220" s="194">
        <f>BK220</f>
        <v>0</v>
      </c>
      <c r="K220" s="180"/>
      <c r="L220" s="185"/>
      <c r="M220" s="186"/>
      <c r="N220" s="187"/>
      <c r="O220" s="187"/>
      <c r="P220" s="188">
        <f>P221</f>
        <v>0</v>
      </c>
      <c r="Q220" s="187"/>
      <c r="R220" s="188">
        <f>R221</f>
        <v>0</v>
      </c>
      <c r="S220" s="187"/>
      <c r="T220" s="189">
        <f>T221</f>
        <v>0</v>
      </c>
      <c r="AR220" s="190" t="s">
        <v>146</v>
      </c>
      <c r="AT220" s="191" t="s">
        <v>73</v>
      </c>
      <c r="AU220" s="191" t="s">
        <v>79</v>
      </c>
      <c r="AY220" s="190" t="s">
        <v>125</v>
      </c>
      <c r="BK220" s="192">
        <f>BK221</f>
        <v>0</v>
      </c>
    </row>
    <row r="221" spans="1:65" s="2" customFormat="1" ht="16.5" customHeight="1">
      <c r="A221" s="31"/>
      <c r="B221" s="32"/>
      <c r="C221" s="195" t="s">
        <v>427</v>
      </c>
      <c r="D221" s="195" t="s">
        <v>128</v>
      </c>
      <c r="E221" s="196" t="s">
        <v>428</v>
      </c>
      <c r="F221" s="197" t="s">
        <v>429</v>
      </c>
      <c r="G221" s="198" t="s">
        <v>402</v>
      </c>
      <c r="H221" s="199">
        <v>3487.94</v>
      </c>
      <c r="I221" s="200"/>
      <c r="J221" s="201">
        <f>ROUND(I221*H221,2)</f>
        <v>0</v>
      </c>
      <c r="K221" s="197" t="s">
        <v>171</v>
      </c>
      <c r="L221" s="36"/>
      <c r="M221" s="202" t="s">
        <v>1</v>
      </c>
      <c r="N221" s="203" t="s">
        <v>39</v>
      </c>
      <c r="O221" s="68"/>
      <c r="P221" s="204">
        <f>O221*H221</f>
        <v>0</v>
      </c>
      <c r="Q221" s="204">
        <v>0</v>
      </c>
      <c r="R221" s="204">
        <f>Q221*H221</f>
        <v>0</v>
      </c>
      <c r="S221" s="204">
        <v>0</v>
      </c>
      <c r="T221" s="20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6" t="s">
        <v>403</v>
      </c>
      <c r="AT221" s="206" t="s">
        <v>128</v>
      </c>
      <c r="AU221" s="206" t="s">
        <v>81</v>
      </c>
      <c r="AY221" s="14" t="s">
        <v>125</v>
      </c>
      <c r="BE221" s="207">
        <f>IF(N221="základní",J221,0)</f>
        <v>0</v>
      </c>
      <c r="BF221" s="207">
        <f>IF(N221="snížená",J221,0)</f>
        <v>0</v>
      </c>
      <c r="BG221" s="207">
        <f>IF(N221="zákl. přenesená",J221,0)</f>
        <v>0</v>
      </c>
      <c r="BH221" s="207">
        <f>IF(N221="sníž. přenesená",J221,0)</f>
        <v>0</v>
      </c>
      <c r="BI221" s="207">
        <f>IF(N221="nulová",J221,0)</f>
        <v>0</v>
      </c>
      <c r="BJ221" s="14" t="s">
        <v>79</v>
      </c>
      <c r="BK221" s="207">
        <f>ROUND(I221*H221,2)</f>
        <v>0</v>
      </c>
      <c r="BL221" s="14" t="s">
        <v>403</v>
      </c>
      <c r="BM221" s="206" t="s">
        <v>430</v>
      </c>
    </row>
    <row r="222" spans="2:63" s="12" customFormat="1" ht="22.9" customHeight="1">
      <c r="B222" s="179"/>
      <c r="C222" s="180"/>
      <c r="D222" s="181" t="s">
        <v>73</v>
      </c>
      <c r="E222" s="193" t="s">
        <v>431</v>
      </c>
      <c r="F222" s="193" t="s">
        <v>432</v>
      </c>
      <c r="G222" s="180"/>
      <c r="H222" s="180"/>
      <c r="I222" s="183"/>
      <c r="J222" s="194">
        <f>BK222</f>
        <v>0</v>
      </c>
      <c r="K222" s="180"/>
      <c r="L222" s="185"/>
      <c r="M222" s="186"/>
      <c r="N222" s="187"/>
      <c r="O222" s="187"/>
      <c r="P222" s="188">
        <f>P223</f>
        <v>0</v>
      </c>
      <c r="Q222" s="187"/>
      <c r="R222" s="188">
        <f>R223</f>
        <v>0</v>
      </c>
      <c r="S222" s="187"/>
      <c r="T222" s="189">
        <f>T223</f>
        <v>0</v>
      </c>
      <c r="AR222" s="190" t="s">
        <v>146</v>
      </c>
      <c r="AT222" s="191" t="s">
        <v>73</v>
      </c>
      <c r="AU222" s="191" t="s">
        <v>79</v>
      </c>
      <c r="AY222" s="190" t="s">
        <v>125</v>
      </c>
      <c r="BK222" s="192">
        <f>BK223</f>
        <v>0</v>
      </c>
    </row>
    <row r="223" spans="1:65" s="2" customFormat="1" ht="21.75" customHeight="1">
      <c r="A223" s="31"/>
      <c r="B223" s="32"/>
      <c r="C223" s="195" t="s">
        <v>433</v>
      </c>
      <c r="D223" s="195" t="s">
        <v>128</v>
      </c>
      <c r="E223" s="196" t="s">
        <v>434</v>
      </c>
      <c r="F223" s="197" t="s">
        <v>435</v>
      </c>
      <c r="G223" s="198" t="s">
        <v>402</v>
      </c>
      <c r="H223" s="199">
        <v>3487.94</v>
      </c>
      <c r="I223" s="200"/>
      <c r="J223" s="201">
        <f>ROUND(I223*H223,2)</f>
        <v>0</v>
      </c>
      <c r="K223" s="197" t="s">
        <v>171</v>
      </c>
      <c r="L223" s="36"/>
      <c r="M223" s="219" t="s">
        <v>1</v>
      </c>
      <c r="N223" s="220" t="s">
        <v>39</v>
      </c>
      <c r="O223" s="22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6" t="s">
        <v>403</v>
      </c>
      <c r="AT223" s="206" t="s">
        <v>128</v>
      </c>
      <c r="AU223" s="206" t="s">
        <v>81</v>
      </c>
      <c r="AY223" s="14" t="s">
        <v>125</v>
      </c>
      <c r="BE223" s="207">
        <f>IF(N223="základní",J223,0)</f>
        <v>0</v>
      </c>
      <c r="BF223" s="207">
        <f>IF(N223="snížená",J223,0)</f>
        <v>0</v>
      </c>
      <c r="BG223" s="207">
        <f>IF(N223="zákl. přenesená",J223,0)</f>
        <v>0</v>
      </c>
      <c r="BH223" s="207">
        <f>IF(N223="sníž. přenesená",J223,0)</f>
        <v>0</v>
      </c>
      <c r="BI223" s="207">
        <f>IF(N223="nulová",J223,0)</f>
        <v>0</v>
      </c>
      <c r="BJ223" s="14" t="s">
        <v>79</v>
      </c>
      <c r="BK223" s="207">
        <f>ROUND(I223*H223,2)</f>
        <v>0</v>
      </c>
      <c r="BL223" s="14" t="s">
        <v>403</v>
      </c>
      <c r="BM223" s="206" t="s">
        <v>436</v>
      </c>
    </row>
    <row r="224" spans="1:31" s="2" customFormat="1" ht="6.95" customHeight="1">
      <c r="A224" s="31"/>
      <c r="B224" s="51"/>
      <c r="C224" s="52"/>
      <c r="D224" s="52"/>
      <c r="E224" s="52"/>
      <c r="F224" s="52"/>
      <c r="G224" s="52"/>
      <c r="H224" s="52"/>
      <c r="I224" s="144"/>
      <c r="J224" s="52"/>
      <c r="K224" s="52"/>
      <c r="L224" s="36"/>
      <c r="M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</row>
  </sheetData>
  <sheetProtection algorithmName="SHA-512" hashValue="WcVaq0YM4V1PLrey+rGi14o94weGHYOACo3b/fkqTaCqwvUQ7DyPgKnk7Z3sGtYqJH6Crb/rD5eNWrV97UdIAg==" saltValue="O1saXKOzbRje71vy5NGnGgw2z3jSFeylBP9wxI2/7bQgicMsiSN7r9rGOkVuJBV6SQ0/69jnaS7kR1aDNs9gng==" spinCount="100000" sheet="1" objects="1" scenarios="1" formatColumns="0" formatRows="0" autoFilter="0"/>
  <autoFilter ref="C133:K223"/>
  <mergeCells count="6">
    <mergeCell ref="L2:V2"/>
    <mergeCell ref="E7:H7"/>
    <mergeCell ref="E16:H16"/>
    <mergeCell ref="E25:H25"/>
    <mergeCell ref="E85:H85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Boháčová Štěpánka</cp:lastModifiedBy>
  <dcterms:created xsi:type="dcterms:W3CDTF">2020-06-09T07:25:04Z</dcterms:created>
  <dcterms:modified xsi:type="dcterms:W3CDTF">2020-10-14T08:12:48Z</dcterms:modified>
  <cp:category/>
  <cp:version/>
  <cp:contentType/>
  <cp:contentStatus/>
</cp:coreProperties>
</file>