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zif03538\Desktop\"/>
    </mc:Choice>
  </mc:AlternateContent>
  <bookViews>
    <workbookView xWindow="0" yWindow="0" windowWidth="21570" windowHeight="9405"/>
  </bookViews>
  <sheets>
    <sheet name="Rekapitulace stavby" sheetId="1" r:id="rId1"/>
    <sheet name="Smecky-vyuziti-prost - Vy..." sheetId="2" r:id="rId2"/>
  </sheets>
  <definedNames>
    <definedName name="_xlnm._FilterDatabase" localSheetId="1" hidden="1">'Smecky-vyuziti-prost - Vy...'!$C$133:$K$223</definedName>
    <definedName name="_xlnm.Print_Titles" localSheetId="0">'Rekapitulace stavby'!$92:$92</definedName>
    <definedName name="_xlnm.Print_Titles" localSheetId="1">'Smecky-vyuziti-prost - Vy...'!$133:$133</definedName>
    <definedName name="_xlnm.Print_Area" localSheetId="0">'Rekapitulace stavby'!$D$4:$AO$76,'Rekapitulace stavby'!$C$82:$AQ$96</definedName>
    <definedName name="_xlnm.Print_Area" localSheetId="1">'Smecky-vyuziti-prost - Vy...'!$C$4:$J$76,'Smecky-vyuziti-prost - Vy...'!$C$82:$J$117,'Smecky-vyuziti-prost - Vy...'!$C$123:$K$223</definedName>
  </definedNames>
  <calcPr calcId="162913"/>
</workbook>
</file>

<file path=xl/calcChain.xml><?xml version="1.0" encoding="utf-8"?>
<calcChain xmlns="http://schemas.openxmlformats.org/spreadsheetml/2006/main">
  <c r="J35" i="2" l="1"/>
  <c r="J34" i="2"/>
  <c r="AY95" i="1"/>
  <c r="J33" i="2"/>
  <c r="AX95" i="1" s="1"/>
  <c r="BI223" i="2"/>
  <c r="BH223" i="2"/>
  <c r="BG223" i="2"/>
  <c r="BF223" i="2"/>
  <c r="T223" i="2"/>
  <c r="T222" i="2"/>
  <c r="R223" i="2"/>
  <c r="R222" i="2" s="1"/>
  <c r="P223" i="2"/>
  <c r="P222" i="2"/>
  <c r="BI221" i="2"/>
  <c r="BH221" i="2"/>
  <c r="BG221" i="2"/>
  <c r="BF221" i="2"/>
  <c r="T221" i="2"/>
  <c r="T220" i="2" s="1"/>
  <c r="R221" i="2"/>
  <c r="R220" i="2"/>
  <c r="P221" i="2"/>
  <c r="P220" i="2" s="1"/>
  <c r="BI219" i="2"/>
  <c r="BH219" i="2"/>
  <c r="BG219" i="2"/>
  <c r="BF219" i="2"/>
  <c r="T219" i="2"/>
  <c r="R219" i="2"/>
  <c r="P219" i="2"/>
  <c r="BI218" i="2"/>
  <c r="BH218" i="2"/>
  <c r="BG218" i="2"/>
  <c r="BF218" i="2"/>
  <c r="T218" i="2"/>
  <c r="R218" i="2"/>
  <c r="P218" i="2"/>
  <c r="BI216" i="2"/>
  <c r="BH216" i="2"/>
  <c r="BG216" i="2"/>
  <c r="BF216" i="2"/>
  <c r="T216" i="2"/>
  <c r="R216" i="2"/>
  <c r="P216" i="2"/>
  <c r="BI215" i="2"/>
  <c r="BH215" i="2"/>
  <c r="BG215" i="2"/>
  <c r="BF215" i="2"/>
  <c r="T215" i="2"/>
  <c r="R215" i="2"/>
  <c r="P215" i="2"/>
  <c r="BI213" i="2"/>
  <c r="BH213" i="2"/>
  <c r="BG213" i="2"/>
  <c r="BF213" i="2"/>
  <c r="T213" i="2"/>
  <c r="T212" i="2"/>
  <c r="R213" i="2"/>
  <c r="R212" i="2" s="1"/>
  <c r="P213" i="2"/>
  <c r="P212" i="2"/>
  <c r="BI210" i="2"/>
  <c r="BH210" i="2"/>
  <c r="BG210" i="2"/>
  <c r="BF210" i="2"/>
  <c r="T210" i="2"/>
  <c r="T209" i="2" s="1"/>
  <c r="R210" i="2"/>
  <c r="R209" i="2"/>
  <c r="P210" i="2"/>
  <c r="P209" i="2" s="1"/>
  <c r="BI208" i="2"/>
  <c r="BH208" i="2"/>
  <c r="BG208" i="2"/>
  <c r="BF208" i="2"/>
  <c r="T208" i="2"/>
  <c r="R208" i="2"/>
  <c r="P208" i="2"/>
  <c r="BI207" i="2"/>
  <c r="BH207" i="2"/>
  <c r="BG207" i="2"/>
  <c r="BF207" i="2"/>
  <c r="T207" i="2"/>
  <c r="R207" i="2"/>
  <c r="P207" i="2"/>
  <c r="BI206" i="2"/>
  <c r="BH206" i="2"/>
  <c r="BG206" i="2"/>
  <c r="BF206" i="2"/>
  <c r="T206" i="2"/>
  <c r="R206" i="2"/>
  <c r="P206" i="2"/>
  <c r="BI205" i="2"/>
  <c r="BH205" i="2"/>
  <c r="BG205" i="2"/>
  <c r="BF205" i="2"/>
  <c r="T205" i="2"/>
  <c r="R205" i="2"/>
  <c r="P205" i="2"/>
  <c r="BI204" i="2"/>
  <c r="BH204" i="2"/>
  <c r="BG204" i="2"/>
  <c r="BF204" i="2"/>
  <c r="T204" i="2"/>
  <c r="R204" i="2"/>
  <c r="P204" i="2"/>
  <c r="BI203" i="2"/>
  <c r="BH203" i="2"/>
  <c r="BG203" i="2"/>
  <c r="BF203" i="2"/>
  <c r="T203" i="2"/>
  <c r="R203" i="2"/>
  <c r="P203" i="2"/>
  <c r="BI202" i="2"/>
  <c r="BH202" i="2"/>
  <c r="BG202" i="2"/>
  <c r="BF202" i="2"/>
  <c r="T202" i="2"/>
  <c r="R202" i="2"/>
  <c r="P202" i="2"/>
  <c r="BI200" i="2"/>
  <c r="BH200" i="2"/>
  <c r="BG200" i="2"/>
  <c r="BF200" i="2"/>
  <c r="T200" i="2"/>
  <c r="R200" i="2"/>
  <c r="P200" i="2"/>
  <c r="BI199" i="2"/>
  <c r="BH199" i="2"/>
  <c r="BG199" i="2"/>
  <c r="BF199" i="2"/>
  <c r="T199" i="2"/>
  <c r="R199" i="2"/>
  <c r="P199" i="2"/>
  <c r="BI198" i="2"/>
  <c r="BH198" i="2"/>
  <c r="BG198" i="2"/>
  <c r="BF198" i="2"/>
  <c r="T198" i="2"/>
  <c r="R198" i="2"/>
  <c r="P198" i="2"/>
  <c r="BI197" i="2"/>
  <c r="BH197" i="2"/>
  <c r="BG197" i="2"/>
  <c r="BF197" i="2"/>
  <c r="T197" i="2"/>
  <c r="R197" i="2"/>
  <c r="P197" i="2"/>
  <c r="BI196" i="2"/>
  <c r="BH196" i="2"/>
  <c r="BG196" i="2"/>
  <c r="BF196" i="2"/>
  <c r="T196" i="2"/>
  <c r="R196" i="2"/>
  <c r="P196" i="2"/>
  <c r="BI195" i="2"/>
  <c r="BH195" i="2"/>
  <c r="BG195" i="2"/>
  <c r="BF195" i="2"/>
  <c r="T195" i="2"/>
  <c r="R195" i="2"/>
  <c r="P195" i="2"/>
  <c r="BI194" i="2"/>
  <c r="BH194" i="2"/>
  <c r="BG194" i="2"/>
  <c r="BF194" i="2"/>
  <c r="T194" i="2"/>
  <c r="R194" i="2"/>
  <c r="P194" i="2"/>
  <c r="BI192" i="2"/>
  <c r="BH192" i="2"/>
  <c r="BG192" i="2"/>
  <c r="BF192" i="2"/>
  <c r="T192" i="2"/>
  <c r="R192" i="2"/>
  <c r="P192" i="2"/>
  <c r="BI191" i="2"/>
  <c r="BH191" i="2"/>
  <c r="BG191" i="2"/>
  <c r="BF191" i="2"/>
  <c r="T191" i="2"/>
  <c r="R191" i="2"/>
  <c r="P191" i="2"/>
  <c r="BI190" i="2"/>
  <c r="BH190" i="2"/>
  <c r="BG190" i="2"/>
  <c r="BF190" i="2"/>
  <c r="T190" i="2"/>
  <c r="R190" i="2"/>
  <c r="P190" i="2"/>
  <c r="BI188" i="2"/>
  <c r="BH188" i="2"/>
  <c r="BG188" i="2"/>
  <c r="BF188" i="2"/>
  <c r="T188" i="2"/>
  <c r="R188" i="2"/>
  <c r="P188" i="2"/>
  <c r="BI187" i="2"/>
  <c r="BH187" i="2"/>
  <c r="BG187" i="2"/>
  <c r="BF187" i="2"/>
  <c r="T187" i="2"/>
  <c r="R187" i="2"/>
  <c r="P187" i="2"/>
  <c r="BI186" i="2"/>
  <c r="BH186" i="2"/>
  <c r="BG186" i="2"/>
  <c r="BF186" i="2"/>
  <c r="T186" i="2"/>
  <c r="R186" i="2"/>
  <c r="P186" i="2"/>
  <c r="BI185" i="2"/>
  <c r="BH185" i="2"/>
  <c r="BG185" i="2"/>
  <c r="BF185" i="2"/>
  <c r="T185" i="2"/>
  <c r="R185" i="2"/>
  <c r="P185" i="2"/>
  <c r="BI184" i="2"/>
  <c r="BH184" i="2"/>
  <c r="BG184" i="2"/>
  <c r="BF184" i="2"/>
  <c r="T184" i="2"/>
  <c r="R184" i="2"/>
  <c r="P184" i="2"/>
  <c r="BI183" i="2"/>
  <c r="BH183" i="2"/>
  <c r="BG183" i="2"/>
  <c r="BF183" i="2"/>
  <c r="T183" i="2"/>
  <c r="R183" i="2"/>
  <c r="P183" i="2"/>
  <c r="BI182" i="2"/>
  <c r="BH182" i="2"/>
  <c r="BG182" i="2"/>
  <c r="BF182" i="2"/>
  <c r="T182" i="2"/>
  <c r="R182" i="2"/>
  <c r="P182" i="2"/>
  <c r="BI180" i="2"/>
  <c r="BH180" i="2"/>
  <c r="BG180" i="2"/>
  <c r="BF180" i="2"/>
  <c r="T180" i="2"/>
  <c r="R180" i="2"/>
  <c r="P180" i="2"/>
  <c r="BI179" i="2"/>
  <c r="BH179" i="2"/>
  <c r="BG179" i="2"/>
  <c r="BF179" i="2"/>
  <c r="T179" i="2"/>
  <c r="R179" i="2"/>
  <c r="P179" i="2"/>
  <c r="BI178" i="2"/>
  <c r="BH178" i="2"/>
  <c r="BG178" i="2"/>
  <c r="BF178" i="2"/>
  <c r="T178" i="2"/>
  <c r="R178" i="2"/>
  <c r="P178" i="2"/>
  <c r="BI176" i="2"/>
  <c r="BH176" i="2"/>
  <c r="BG176" i="2"/>
  <c r="BF176" i="2"/>
  <c r="T176" i="2"/>
  <c r="T175" i="2"/>
  <c r="R176" i="2"/>
  <c r="R175" i="2"/>
  <c r="P176" i="2"/>
  <c r="P175" i="2"/>
  <c r="BI174" i="2"/>
  <c r="BH174" i="2"/>
  <c r="BG174" i="2"/>
  <c r="BF174" i="2"/>
  <c r="T174" i="2"/>
  <c r="R174" i="2"/>
  <c r="P174" i="2"/>
  <c r="BI173" i="2"/>
  <c r="BH173" i="2"/>
  <c r="BG173" i="2"/>
  <c r="BF173" i="2"/>
  <c r="T173" i="2"/>
  <c r="R173" i="2"/>
  <c r="P173" i="2"/>
  <c r="BI170" i="2"/>
  <c r="BH170" i="2"/>
  <c r="BG170" i="2"/>
  <c r="BF170" i="2"/>
  <c r="T170" i="2"/>
  <c r="T169" i="2"/>
  <c r="R170" i="2"/>
  <c r="R169" i="2"/>
  <c r="P170" i="2"/>
  <c r="P169" i="2"/>
  <c r="BI168" i="2"/>
  <c r="BH168" i="2"/>
  <c r="BG168" i="2"/>
  <c r="BF168" i="2"/>
  <c r="T168" i="2"/>
  <c r="R168" i="2"/>
  <c r="P168" i="2"/>
  <c r="BI167" i="2"/>
  <c r="BH167" i="2"/>
  <c r="BG167" i="2"/>
  <c r="BF167" i="2"/>
  <c r="T167" i="2"/>
  <c r="R167" i="2"/>
  <c r="P167" i="2"/>
  <c r="BI166" i="2"/>
  <c r="BH166" i="2"/>
  <c r="BG166" i="2"/>
  <c r="BF166" i="2"/>
  <c r="T166" i="2"/>
  <c r="R166" i="2"/>
  <c r="P166" i="2"/>
  <c r="BI165" i="2"/>
  <c r="BH165" i="2"/>
  <c r="BG165" i="2"/>
  <c r="BF165" i="2"/>
  <c r="T165" i="2"/>
  <c r="R165" i="2"/>
  <c r="P165" i="2"/>
  <c r="BI164" i="2"/>
  <c r="BH164" i="2"/>
  <c r="BG164" i="2"/>
  <c r="BF164" i="2"/>
  <c r="T164" i="2"/>
  <c r="R164" i="2"/>
  <c r="P164" i="2"/>
  <c r="BI162" i="2"/>
  <c r="BH162" i="2"/>
  <c r="BG162" i="2"/>
  <c r="BF162" i="2"/>
  <c r="T162" i="2"/>
  <c r="R162" i="2"/>
  <c r="P162" i="2"/>
  <c r="BI161" i="2"/>
  <c r="BH161" i="2"/>
  <c r="BG161" i="2"/>
  <c r="BF161" i="2"/>
  <c r="T161" i="2"/>
  <c r="R161" i="2"/>
  <c r="P161" i="2"/>
  <c r="BI160" i="2"/>
  <c r="BH160" i="2"/>
  <c r="BG160" i="2"/>
  <c r="BF160" i="2"/>
  <c r="T160" i="2"/>
  <c r="R160" i="2"/>
  <c r="P160" i="2"/>
  <c r="BI159" i="2"/>
  <c r="BH159" i="2"/>
  <c r="BG159" i="2"/>
  <c r="BF159" i="2"/>
  <c r="T159" i="2"/>
  <c r="R159" i="2"/>
  <c r="P159" i="2"/>
  <c r="BI158" i="2"/>
  <c r="BH158" i="2"/>
  <c r="BG158" i="2"/>
  <c r="BF158" i="2"/>
  <c r="T158" i="2"/>
  <c r="R158" i="2"/>
  <c r="P158" i="2"/>
  <c r="BI157" i="2"/>
  <c r="BH157" i="2"/>
  <c r="BG157" i="2"/>
  <c r="BF157" i="2"/>
  <c r="T157" i="2"/>
  <c r="R157" i="2"/>
  <c r="P157" i="2"/>
  <c r="BI156" i="2"/>
  <c r="BH156" i="2"/>
  <c r="BG156" i="2"/>
  <c r="BF156" i="2"/>
  <c r="T156" i="2"/>
  <c r="R156" i="2"/>
  <c r="P156" i="2"/>
  <c r="BI155" i="2"/>
  <c r="BH155" i="2"/>
  <c r="BG155" i="2"/>
  <c r="BF155" i="2"/>
  <c r="T155" i="2"/>
  <c r="R155" i="2"/>
  <c r="P155" i="2"/>
  <c r="BI154" i="2"/>
  <c r="BH154" i="2"/>
  <c r="BG154" i="2"/>
  <c r="BF154" i="2"/>
  <c r="T154" i="2"/>
  <c r="R154" i="2"/>
  <c r="P154" i="2"/>
  <c r="BI153" i="2"/>
  <c r="BH153" i="2"/>
  <c r="BG153" i="2"/>
  <c r="BF153" i="2"/>
  <c r="T153" i="2"/>
  <c r="R153" i="2"/>
  <c r="P153" i="2"/>
  <c r="BI152" i="2"/>
  <c r="BH152" i="2"/>
  <c r="BG152" i="2"/>
  <c r="BF152" i="2"/>
  <c r="T152" i="2"/>
  <c r="R152" i="2"/>
  <c r="P152" i="2"/>
  <c r="BI151" i="2"/>
  <c r="BH151" i="2"/>
  <c r="BG151" i="2"/>
  <c r="BF151" i="2"/>
  <c r="T151" i="2"/>
  <c r="R151" i="2"/>
  <c r="P151" i="2"/>
  <c r="BI150" i="2"/>
  <c r="BH150" i="2"/>
  <c r="BG150" i="2"/>
  <c r="BF150" i="2"/>
  <c r="T150" i="2"/>
  <c r="R150" i="2"/>
  <c r="P150" i="2"/>
  <c r="BI148" i="2"/>
  <c r="BH148" i="2"/>
  <c r="BG148" i="2"/>
  <c r="BF148" i="2"/>
  <c r="T148" i="2"/>
  <c r="R148" i="2"/>
  <c r="P148" i="2"/>
  <c r="BI147" i="2"/>
  <c r="BH147" i="2"/>
  <c r="BG147" i="2"/>
  <c r="BF147" i="2"/>
  <c r="T147" i="2"/>
  <c r="R147" i="2"/>
  <c r="P147" i="2"/>
  <c r="BI146" i="2"/>
  <c r="BH146" i="2"/>
  <c r="BG146" i="2"/>
  <c r="BF146" i="2"/>
  <c r="T146" i="2"/>
  <c r="R146" i="2"/>
  <c r="P146" i="2"/>
  <c r="BI145" i="2"/>
  <c r="BH145" i="2"/>
  <c r="BG145" i="2"/>
  <c r="BF145" i="2"/>
  <c r="T145" i="2"/>
  <c r="R145" i="2"/>
  <c r="P145" i="2"/>
  <c r="BI144" i="2"/>
  <c r="BH144" i="2"/>
  <c r="BG144" i="2"/>
  <c r="BF144" i="2"/>
  <c r="T144" i="2"/>
  <c r="R144" i="2"/>
  <c r="P144" i="2"/>
  <c r="BI142" i="2"/>
  <c r="BH142" i="2"/>
  <c r="BG142" i="2"/>
  <c r="BF142" i="2"/>
  <c r="T142" i="2"/>
  <c r="R142" i="2"/>
  <c r="P142" i="2"/>
  <c r="BI141" i="2"/>
  <c r="BH141" i="2"/>
  <c r="BG141" i="2"/>
  <c r="BF141" i="2"/>
  <c r="T141" i="2"/>
  <c r="R141" i="2"/>
  <c r="P141" i="2"/>
  <c r="BI140" i="2"/>
  <c r="BH140" i="2"/>
  <c r="BG140" i="2"/>
  <c r="BF140" i="2"/>
  <c r="T140" i="2"/>
  <c r="R140" i="2"/>
  <c r="P140" i="2"/>
  <c r="BI138" i="2"/>
  <c r="BH138" i="2"/>
  <c r="BG138" i="2"/>
  <c r="BF138" i="2"/>
  <c r="T138" i="2"/>
  <c r="R138" i="2"/>
  <c r="P138" i="2"/>
  <c r="BI137" i="2"/>
  <c r="BH137" i="2"/>
  <c r="BG137" i="2"/>
  <c r="BF137" i="2"/>
  <c r="T137" i="2"/>
  <c r="R137" i="2"/>
  <c r="P137" i="2"/>
  <c r="F128" i="2"/>
  <c r="E126" i="2"/>
  <c r="F87" i="2"/>
  <c r="E85" i="2"/>
  <c r="J22" i="2"/>
  <c r="E22" i="2"/>
  <c r="J131" i="2"/>
  <c r="J21" i="2"/>
  <c r="J19" i="2"/>
  <c r="E19" i="2"/>
  <c r="J130" i="2"/>
  <c r="J18" i="2"/>
  <c r="J16" i="2"/>
  <c r="E16" i="2"/>
  <c r="F131" i="2"/>
  <c r="J15" i="2"/>
  <c r="J13" i="2"/>
  <c r="E13" i="2"/>
  <c r="F130" i="2"/>
  <c r="J12" i="2"/>
  <c r="J10" i="2"/>
  <c r="J128" i="2"/>
  <c r="L90" i="1"/>
  <c r="AM90" i="1"/>
  <c r="AM89" i="1"/>
  <c r="L89" i="1"/>
  <c r="AM87" i="1"/>
  <c r="L87" i="1"/>
  <c r="L85" i="1"/>
  <c r="L84" i="1"/>
  <c r="J223" i="2"/>
  <c r="J221" i="2"/>
  <c r="J219" i="2"/>
  <c r="J218" i="2"/>
  <c r="BK216" i="2"/>
  <c r="BK215" i="2"/>
  <c r="BK213" i="2"/>
  <c r="BK210" i="2"/>
  <c r="J208" i="2"/>
  <c r="BK207" i="2"/>
  <c r="J206" i="2"/>
  <c r="BK202" i="2"/>
  <c r="BK200" i="2"/>
  <c r="BK199" i="2"/>
  <c r="BK198" i="2"/>
  <c r="BK197" i="2"/>
  <c r="BK196" i="2"/>
  <c r="BK195" i="2"/>
  <c r="BK194" i="2"/>
  <c r="BK192" i="2"/>
  <c r="BK191" i="2"/>
  <c r="J191" i="2"/>
  <c r="J190" i="2"/>
  <c r="J188" i="2"/>
  <c r="BK187" i="2"/>
  <c r="BK186" i="2"/>
  <c r="J185" i="2"/>
  <c r="J184" i="2"/>
  <c r="BK183" i="2"/>
  <c r="J182" i="2"/>
  <c r="BK180" i="2"/>
  <c r="BK179" i="2"/>
  <c r="J178" i="2"/>
  <c r="BK176" i="2"/>
  <c r="BK174" i="2"/>
  <c r="J173" i="2"/>
  <c r="BK170" i="2"/>
  <c r="J168" i="2"/>
  <c r="J167" i="2"/>
  <c r="J166" i="2"/>
  <c r="J165" i="2"/>
  <c r="BK164" i="2"/>
  <c r="J162" i="2"/>
  <c r="BK161" i="2"/>
  <c r="J160" i="2"/>
  <c r="J159" i="2"/>
  <c r="BK158" i="2"/>
  <c r="J157" i="2"/>
  <c r="BK156" i="2"/>
  <c r="BK155" i="2"/>
  <c r="J154" i="2"/>
  <c r="J153" i="2"/>
  <c r="J152" i="2"/>
  <c r="BK151" i="2"/>
  <c r="J150" i="2"/>
  <c r="J148" i="2"/>
  <c r="J147" i="2"/>
  <c r="J146" i="2"/>
  <c r="J145" i="2"/>
  <c r="J144" i="2"/>
  <c r="BK142" i="2"/>
  <c r="BK141" i="2"/>
  <c r="BK140" i="2"/>
  <c r="J138" i="2"/>
  <c r="BK137" i="2"/>
  <c r="BK223" i="2"/>
  <c r="BK221" i="2"/>
  <c r="BK219" i="2"/>
  <c r="BK218" i="2"/>
  <c r="J216" i="2"/>
  <c r="J215" i="2"/>
  <c r="J213" i="2"/>
  <c r="J210" i="2"/>
  <c r="BK208" i="2"/>
  <c r="J207" i="2"/>
  <c r="BK206" i="2"/>
  <c r="BK205" i="2"/>
  <c r="J205" i="2"/>
  <c r="BK204" i="2"/>
  <c r="J204" i="2"/>
  <c r="BK203" i="2"/>
  <c r="J203" i="2"/>
  <c r="J202" i="2"/>
  <c r="J200" i="2"/>
  <c r="J199" i="2"/>
  <c r="J198" i="2"/>
  <c r="J197" i="2"/>
  <c r="J196" i="2"/>
  <c r="J195" i="2"/>
  <c r="J194" i="2"/>
  <c r="J192" i="2"/>
  <c r="BK190" i="2"/>
  <c r="BK188" i="2"/>
  <c r="J187" i="2"/>
  <c r="J186" i="2"/>
  <c r="BK185" i="2"/>
  <c r="BK184" i="2"/>
  <c r="J183" i="2"/>
  <c r="BK182" i="2"/>
  <c r="J180" i="2"/>
  <c r="J179" i="2"/>
  <c r="BK178" i="2"/>
  <c r="J176" i="2"/>
  <c r="J174" i="2"/>
  <c r="BK173" i="2"/>
  <c r="J170" i="2"/>
  <c r="BK168" i="2"/>
  <c r="BK167" i="2"/>
  <c r="BK166" i="2"/>
  <c r="BK165" i="2"/>
  <c r="J164" i="2"/>
  <c r="BK162" i="2"/>
  <c r="J161" i="2"/>
  <c r="BK160" i="2"/>
  <c r="BK159" i="2"/>
  <c r="J158" i="2"/>
  <c r="BK157" i="2"/>
  <c r="J156" i="2"/>
  <c r="J155" i="2"/>
  <c r="BK154" i="2"/>
  <c r="BK153" i="2"/>
  <c r="BK152" i="2"/>
  <c r="J151" i="2"/>
  <c r="BK150" i="2"/>
  <c r="BK148" i="2"/>
  <c r="BK147" i="2"/>
  <c r="BK146" i="2"/>
  <c r="BK145" i="2"/>
  <c r="BK144" i="2"/>
  <c r="J142" i="2"/>
  <c r="J141" i="2"/>
  <c r="J140" i="2"/>
  <c r="BK138" i="2"/>
  <c r="J137" i="2"/>
  <c r="AS94" i="1"/>
  <c r="BK136" i="2" l="1"/>
  <c r="J136" i="2"/>
  <c r="J96" i="2"/>
  <c r="P136" i="2"/>
  <c r="T136" i="2"/>
  <c r="P139" i="2"/>
  <c r="T139" i="2"/>
  <c r="R143" i="2"/>
  <c r="BK149" i="2"/>
  <c r="J149" i="2"/>
  <c r="J99" i="2"/>
  <c r="R149" i="2"/>
  <c r="BK163" i="2"/>
  <c r="J163" i="2"/>
  <c r="J100" i="2"/>
  <c r="T163" i="2"/>
  <c r="P172" i="2"/>
  <c r="R172" i="2"/>
  <c r="BK177" i="2"/>
  <c r="J177" i="2" s="1"/>
  <c r="J105" i="2" s="1"/>
  <c r="P177" i="2"/>
  <c r="BK181" i="2"/>
  <c r="J181" i="2" s="1"/>
  <c r="J106" i="2" s="1"/>
  <c r="R181" i="2"/>
  <c r="BK189" i="2"/>
  <c r="J189" i="2" s="1"/>
  <c r="J107" i="2" s="1"/>
  <c r="P189" i="2"/>
  <c r="T189" i="2"/>
  <c r="P193" i="2"/>
  <c r="T193" i="2"/>
  <c r="P201" i="2"/>
  <c r="T201" i="2"/>
  <c r="P214" i="2"/>
  <c r="P211" i="2" s="1"/>
  <c r="T214" i="2"/>
  <c r="T211" i="2"/>
  <c r="P217" i="2"/>
  <c r="R217" i="2"/>
  <c r="R136" i="2"/>
  <c r="BK139" i="2"/>
  <c r="J139" i="2" s="1"/>
  <c r="J97" i="2" s="1"/>
  <c r="R139" i="2"/>
  <c r="BK143" i="2"/>
  <c r="J143" i="2" s="1"/>
  <c r="J98" i="2" s="1"/>
  <c r="P143" i="2"/>
  <c r="T143" i="2"/>
  <c r="P149" i="2"/>
  <c r="T149" i="2"/>
  <c r="P163" i="2"/>
  <c r="R163" i="2"/>
  <c r="BK172" i="2"/>
  <c r="J172" i="2" s="1"/>
  <c r="J103" i="2" s="1"/>
  <c r="T172" i="2"/>
  <c r="R177" i="2"/>
  <c r="T177" i="2"/>
  <c r="P181" i="2"/>
  <c r="T181" i="2"/>
  <c r="R189" i="2"/>
  <c r="BK193" i="2"/>
  <c r="J193" i="2"/>
  <c r="J108" i="2"/>
  <c r="R193" i="2"/>
  <c r="BK201" i="2"/>
  <c r="J201" i="2"/>
  <c r="J109" i="2"/>
  <c r="R201" i="2"/>
  <c r="BK214" i="2"/>
  <c r="J214" i="2"/>
  <c r="J113" i="2"/>
  <c r="R214" i="2"/>
  <c r="R211" i="2" s="1"/>
  <c r="BK217" i="2"/>
  <c r="J217" i="2"/>
  <c r="J114" i="2" s="1"/>
  <c r="T217" i="2"/>
  <c r="F89" i="2"/>
  <c r="F90" i="2"/>
  <c r="J90" i="2"/>
  <c r="BE137" i="2"/>
  <c r="BE140" i="2"/>
  <c r="BE144" i="2"/>
  <c r="BE145" i="2"/>
  <c r="BE147" i="2"/>
  <c r="BE148" i="2"/>
  <c r="BE151" i="2"/>
  <c r="BE152" i="2"/>
  <c r="BE154" i="2"/>
  <c r="BE157" i="2"/>
  <c r="BE158" i="2"/>
  <c r="BE160" i="2"/>
  <c r="BE161" i="2"/>
  <c r="BE162" i="2"/>
  <c r="BE164" i="2"/>
  <c r="BE166" i="2"/>
  <c r="BE167" i="2"/>
  <c r="BE170" i="2"/>
  <c r="BE178" i="2"/>
  <c r="BE179" i="2"/>
  <c r="BE183" i="2"/>
  <c r="BE184" i="2"/>
  <c r="BE187" i="2"/>
  <c r="BE190" i="2"/>
  <c r="BE191" i="2"/>
  <c r="BE195" i="2"/>
  <c r="BE196" i="2"/>
  <c r="BE200" i="2"/>
  <c r="BE202" i="2"/>
  <c r="BE203" i="2"/>
  <c r="BE204" i="2"/>
  <c r="BE205" i="2"/>
  <c r="BE207" i="2"/>
  <c r="BE210" i="2"/>
  <c r="BE213" i="2"/>
  <c r="BE216" i="2"/>
  <c r="BE218" i="2"/>
  <c r="BK175" i="2"/>
  <c r="J175" i="2"/>
  <c r="J104" i="2" s="1"/>
  <c r="BK212" i="2"/>
  <c r="J212" i="2"/>
  <c r="J112" i="2"/>
  <c r="J87" i="2"/>
  <c r="J89" i="2"/>
  <c r="BE138" i="2"/>
  <c r="BE141" i="2"/>
  <c r="BE142" i="2"/>
  <c r="BE146" i="2"/>
  <c r="BE150" i="2"/>
  <c r="BE153" i="2"/>
  <c r="BE155" i="2"/>
  <c r="BE156" i="2"/>
  <c r="BE159" i="2"/>
  <c r="BE165" i="2"/>
  <c r="BE168" i="2"/>
  <c r="BE173" i="2"/>
  <c r="BE174" i="2"/>
  <c r="BE176" i="2"/>
  <c r="BE180" i="2"/>
  <c r="BE182" i="2"/>
  <c r="BE185" i="2"/>
  <c r="BE186" i="2"/>
  <c r="BE188" i="2"/>
  <c r="BE192" i="2"/>
  <c r="BE194" i="2"/>
  <c r="BE197" i="2"/>
  <c r="BE198" i="2"/>
  <c r="BE199" i="2"/>
  <c r="BE206" i="2"/>
  <c r="BE208" i="2"/>
  <c r="BE215" i="2"/>
  <c r="BE219" i="2"/>
  <c r="BE221" i="2"/>
  <c r="BE223" i="2"/>
  <c r="BK169" i="2"/>
  <c r="J169" i="2" s="1"/>
  <c r="J101" i="2" s="1"/>
  <c r="BK209" i="2"/>
  <c r="J209" i="2" s="1"/>
  <c r="J110" i="2" s="1"/>
  <c r="BK220" i="2"/>
  <c r="J220" i="2"/>
  <c r="J115" i="2" s="1"/>
  <c r="BK222" i="2"/>
  <c r="J222" i="2"/>
  <c r="J116" i="2"/>
  <c r="F32" i="2"/>
  <c r="BA95" i="1" s="1"/>
  <c r="BA94" i="1" s="1"/>
  <c r="W30" i="1" s="1"/>
  <c r="F34" i="2"/>
  <c r="BC95" i="1" s="1"/>
  <c r="BC94" i="1" s="1"/>
  <c r="AY94" i="1" s="1"/>
  <c r="J32" i="2"/>
  <c r="AW95" i="1" s="1"/>
  <c r="F33" i="2"/>
  <c r="BB95" i="1"/>
  <c r="BB94" i="1" s="1"/>
  <c r="W31" i="1" s="1"/>
  <c r="F35" i="2"/>
  <c r="BD95" i="1"/>
  <c r="BD94" i="1" s="1"/>
  <c r="W33" i="1" s="1"/>
  <c r="T171" i="2" l="1"/>
  <c r="R171" i="2"/>
  <c r="T135" i="2"/>
  <c r="T134" i="2"/>
  <c r="P135" i="2"/>
  <c r="R135" i="2"/>
  <c r="R134" i="2"/>
  <c r="P171" i="2"/>
  <c r="BK135" i="2"/>
  <c r="J135" i="2"/>
  <c r="J95" i="2"/>
  <c r="BK171" i="2"/>
  <c r="J171" i="2" s="1"/>
  <c r="J102" i="2" s="1"/>
  <c r="BK211" i="2"/>
  <c r="J211" i="2"/>
  <c r="J111" i="2" s="1"/>
  <c r="AX94" i="1"/>
  <c r="J31" i="2"/>
  <c r="AV95" i="1"/>
  <c r="AT95" i="1" s="1"/>
  <c r="W32" i="1"/>
  <c r="AW94" i="1"/>
  <c r="AK30" i="1"/>
  <c r="F31" i="2"/>
  <c r="AZ95" i="1"/>
  <c r="AZ94" i="1"/>
  <c r="W29" i="1"/>
  <c r="P134" i="2" l="1"/>
  <c r="AU95" i="1"/>
  <c r="BK134" i="2"/>
  <c r="J134" i="2"/>
  <c r="J94" i="2" s="1"/>
  <c r="AU94" i="1"/>
  <c r="AV94" i="1"/>
  <c r="AK29" i="1"/>
  <c r="AT94" i="1" l="1"/>
  <c r="J28" i="2"/>
  <c r="AG95" i="1"/>
  <c r="AN95" i="1"/>
  <c r="J37" i="2" l="1"/>
  <c r="AG94" i="1"/>
  <c r="AK26" i="1"/>
  <c r="AK35" i="1"/>
  <c r="AN94" i="1" l="1"/>
</calcChain>
</file>

<file path=xl/sharedStrings.xml><?xml version="1.0" encoding="utf-8"?>
<sst xmlns="http://schemas.openxmlformats.org/spreadsheetml/2006/main" count="1414" uniqueCount="437">
  <si>
    <t>Export Komplet</t>
  </si>
  <si>
    <t/>
  </si>
  <si>
    <t>2.0</t>
  </si>
  <si>
    <t>ZAMOK</t>
  </si>
  <si>
    <t>False</t>
  </si>
  <si>
    <t>{61b2d915-ec3b-4d8f-b0ca-14b12e30e9fb}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</si>
  <si>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</si>
  <si>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</si>
  <si>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</si>
  <si>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</si>
  <si>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</si>
  <si>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</si>
  <si>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</si>
  <si>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</si>
  <si>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Smecky-vyuziti-prost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</si>
  <si>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</si>
  <si>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</si>
  <si>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Využití prostoru v přízemí, objekt  MZe ČR, Ve Smečkách 33,Praha 1</t>
  </si>
  <si>
    <t>KSO:</t>
  </si>
  <si>
    <t>CC-CZ:</t>
  </si>
  <si>
    <t>Místo:</t>
  </si>
  <si>
    <t>objekt  MZe ČR, Ve Smečkách 33,Praha 1</t>
  </si>
  <si>
    <t>Datum:</t>
  </si>
  <si>
    <t>26. 5. 2020</t>
  </si>
  <si>
    <t>Zadavatel:</t>
  </si>
  <si>
    <t>IČ:</t>
  </si>
  <si>
    <t xml:space="preserve"> 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</si>
  <si>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</si>
  <si>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</si>
  <si>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</si>
  <si>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</si>
  <si>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</si>
  <si>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</si>
  <si>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</si>
  <si>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</si>
  <si>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</si>
  <si>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</si>
  <si>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</si>
  <si>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</si>
  <si>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</si>
  <si>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</si>
  <si>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</si>
  <si>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</si>
  <si>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</si>
  <si>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</si>
  <si>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</si>
  <si>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</si>
  <si>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</si>
  <si>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</si>
  <si>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</si>
  <si>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</si>
  <si>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</si>
  <si>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</si>
  <si>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</si>
  <si>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</si>
  <si>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</si>
  <si>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</si>
  <si>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</si>
  <si>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</si>
  <si>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</si>
  <si>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</si>
  <si>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</si>
  <si>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</si>
  <si>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</si>
  <si>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</si>
  <si>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</si>
  <si>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</si>
  <si>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</si>
  <si>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</si>
  <si>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</si>
  <si>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</si>
  <si>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</si>
  <si>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</si>
  <si>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</si>
  <si>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</si>
  <si>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</si>
  <si>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</si>
  <si>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</si>
  <si>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</si>
  <si>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</si>
  <si>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</si>
  <si>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</si>
  <si>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</si>
  <si>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</si>
  <si>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</si>
  <si>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</si>
  <si>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</si>
  <si>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</si>
  <si>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</si>
  <si>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3 - Svislé a kompletní konstrukce</t>
  </si>
  <si>
    <t xml:space="preserve">    4 - Vodorovné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</si>
  <si>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</si>
  <si>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</si>
  <si>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</si>
  <si>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</si>
  <si>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</si>
  <si>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722 - Zdravotechnika </t>
  </si>
  <si>
    <t xml:space="preserve">    741 - Elektroinstalace </t>
  </si>
  <si>
    <t xml:space="preserve">    763 - Konstrukce suché výstavby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</si>
  <si>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</si>
  <si>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</si>
  <si>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</si>
  <si>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776 - Podlahy povlakové</t>
  </si>
  <si>
    <t xml:space="preserve">    784 - Dokončovací práce - malby a tapety</t>
  </si>
  <si>
    <t>VRN - Vedlejší rozpočtové náklady</t>
  </si>
  <si>
    <t xml:space="preserve">    VRN3 - Zařízení staveniště</t>
  </si>
  <si>
    <t xml:space="preserve">    VRN4 - Inženýrská činnost</t>
  </si>
  <si>
    <t xml:space="preserve">    VRN6 - Územní vlivy</t>
  </si>
  <si>
    <t xml:space="preserve">    VRN7 - Provozní vlivy</t>
  </si>
  <si>
    <t xml:space="preserve">    VRN8 - Přesun stavebních kapacit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</si>
  <si>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</si>
  <si>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</si>
  <si>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</si>
  <si>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</si>
  <si>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</si>
  <si>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</si>
  <si>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</si>
  <si>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</si>
  <si>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</si>
  <si>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</si>
  <si>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</si>
  <si>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</si>
  <si>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</si>
  <si>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</si>
  <si>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</si>
  <si>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</si>
  <si>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</si>
  <si>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</si>
  <si>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K</t>
  </si>
  <si>
    <t>342272225</t>
  </si>
  <si>
    <t>Příčka z pórobetonových hladkých tvárnic na tenkovrstvou maltu tl 100 mm</t>
  </si>
  <si>
    <t>m2</t>
  </si>
  <si>
    <t>CS ÚRS 2020 01</t>
  </si>
  <si>
    <t>4</t>
  </si>
  <si>
    <t>2023128781</t>
  </si>
  <si>
    <t>342291111</t>
  </si>
  <si>
    <t>Ukotvení příček  tl příčky do 100 mm</t>
  </si>
  <si>
    <t>m</t>
  </si>
  <si>
    <t>-1358477724</t>
  </si>
  <si>
    <t>Vodorovné konstrukce</t>
  </si>
  <si>
    <t>434311114</t>
  </si>
  <si>
    <t xml:space="preserve">Schodišťové stupně  z betonu tř. C 12/15 </t>
  </si>
  <si>
    <t>1628609967</t>
  </si>
  <si>
    <t>434351141</t>
  </si>
  <si>
    <t>Zřízení bednění stupňů přímočarých schodišť</t>
  </si>
  <si>
    <t>-1444944031</t>
  </si>
  <si>
    <t>5</t>
  </si>
  <si>
    <t>434351142</t>
  </si>
  <si>
    <t>Odstranění bednění stupňů přímočarých schodišť</t>
  </si>
  <si>
    <t>894279573</t>
  </si>
  <si>
    <t>6</t>
  </si>
  <si>
    <t>Úpravy povrchů, podlahy a osazování výplní</t>
  </si>
  <si>
    <t>611315423</t>
  </si>
  <si>
    <t>Oprava vnitřní vápenné štukové omítky stropů v rozsahu plochy do 70%</t>
  </si>
  <si>
    <t>-910493255</t>
  </si>
  <si>
    <t>7</t>
  </si>
  <si>
    <t>612315423</t>
  </si>
  <si>
    <t>Oprava vnitřní vápenné štukové omítky stěn v rozsahu plochy do 70%</t>
  </si>
  <si>
    <t>-886911824</t>
  </si>
  <si>
    <t>8</t>
  </si>
  <si>
    <t>612135011</t>
  </si>
  <si>
    <t xml:space="preserve">Vyrovnání podkladu vnitřních stěn </t>
  </si>
  <si>
    <t>612890210</t>
  </si>
  <si>
    <t>9</t>
  </si>
  <si>
    <t>612311141</t>
  </si>
  <si>
    <t>Vápenná omítka štuková dvouvrstvá vnitřních stěn nanášená ručně</t>
  </si>
  <si>
    <t>-741297111</t>
  </si>
  <si>
    <t>10</t>
  </si>
  <si>
    <t>642945111</t>
  </si>
  <si>
    <t>Chráněná únik.cesta - Osazování protipožárních nebo protiplynových zárubní dveří jednokřídlových do 2,5 m2</t>
  </si>
  <si>
    <t>kus</t>
  </si>
  <si>
    <t>CS ÚRS 2017 01</t>
  </si>
  <si>
    <t>-2134465438</t>
  </si>
  <si>
    <t>Ostatní konstrukce a práce, bourání</t>
  </si>
  <si>
    <t>11</t>
  </si>
  <si>
    <t>952900001</t>
  </si>
  <si>
    <t>Dokončovací práce</t>
  </si>
  <si>
    <t>kpl</t>
  </si>
  <si>
    <t>-946087515</t>
  </si>
  <si>
    <t>12</t>
  </si>
  <si>
    <t>952900002</t>
  </si>
  <si>
    <t>Denní úklid staveniště</t>
  </si>
  <si>
    <t>hod</t>
  </si>
  <si>
    <t>580440634</t>
  </si>
  <si>
    <t>13</t>
  </si>
  <si>
    <t>952900005</t>
  </si>
  <si>
    <t>Pomocné stavební práce pro ZT, EL</t>
  </si>
  <si>
    <t>918214800</t>
  </si>
  <si>
    <t>14</t>
  </si>
  <si>
    <t>M</t>
  </si>
  <si>
    <t>55347200</t>
  </si>
  <si>
    <t>D+M - dvířka  nerezová 400x300mm</t>
  </si>
  <si>
    <t>1560465887</t>
  </si>
  <si>
    <t>952900007</t>
  </si>
  <si>
    <t>Demontáž zařizovacích předmětů a osvětlení</t>
  </si>
  <si>
    <t>650036352</t>
  </si>
  <si>
    <t>16</t>
  </si>
  <si>
    <t>952900008</t>
  </si>
  <si>
    <t>Demontáž provizorních schodů</t>
  </si>
  <si>
    <t>-125743967</t>
  </si>
  <si>
    <t>17</t>
  </si>
  <si>
    <t>952901111</t>
  </si>
  <si>
    <t>Vyčištění budov bytové a občanské výstavby při výšce podlaží do 4 m</t>
  </si>
  <si>
    <t>394975850</t>
  </si>
  <si>
    <t>18</t>
  </si>
  <si>
    <t>965081213</t>
  </si>
  <si>
    <t>Bourání podlah z dlaždic keramických nebo xylolitových tl do 10 mm plochy přes 1 m2</t>
  </si>
  <si>
    <t>-1907232894</t>
  </si>
  <si>
    <t>19</t>
  </si>
  <si>
    <t>968072455</t>
  </si>
  <si>
    <t>Vybourání kovových dveřních zárubní pl do 2 m2</t>
  </si>
  <si>
    <t>-1869842461</t>
  </si>
  <si>
    <t>20</t>
  </si>
  <si>
    <t>973031812</t>
  </si>
  <si>
    <t>Vysekání kapes ve zdivu cihelném na MV nebo MVC pro zavázání příček tl do 100 mm</t>
  </si>
  <si>
    <t>-591507708</t>
  </si>
  <si>
    <t>978011191</t>
  </si>
  <si>
    <t>Otlučení (osekání) vnitřní vápenné nebo vápenocementové omítky stropů v rozsahu přes 50 do 100 %</t>
  </si>
  <si>
    <t>-222573481</t>
  </si>
  <si>
    <t>22</t>
  </si>
  <si>
    <t>978013191</t>
  </si>
  <si>
    <t>Otlučení (osekání) vnitřní vápenné nebo vápenocementové omítky stěn v rozsahu přes 50 do 100 %</t>
  </si>
  <si>
    <t>-1375886103</t>
  </si>
  <si>
    <t>23</t>
  </si>
  <si>
    <t>978059541</t>
  </si>
  <si>
    <t xml:space="preserve">Odsekání a odebrání obkladů stěn z vnitřních obkládaček plochy </t>
  </si>
  <si>
    <t>1707974102</t>
  </si>
  <si>
    <t>997</t>
  </si>
  <si>
    <t>Přesun sutě</t>
  </si>
  <si>
    <t>24</t>
  </si>
  <si>
    <t>997013211</t>
  </si>
  <si>
    <t>Vnitrostaveništní doprava suti a vybouraných hmot pro budovy v do 6 m ručně</t>
  </si>
  <si>
    <t>t</t>
  </si>
  <si>
    <t>-1513498198</t>
  </si>
  <si>
    <t>25</t>
  </si>
  <si>
    <t>997013219</t>
  </si>
  <si>
    <t>Příplatek k vnitrostaveništní dopravě suti a vybouraných hmot za zvětšenou dopravu suti ZKD 10 m</t>
  </si>
  <si>
    <t>-233223373</t>
  </si>
  <si>
    <t>26</t>
  </si>
  <si>
    <t>997013501</t>
  </si>
  <si>
    <t>Odvoz suti a vybouraných hmot na skládku nebo meziskládku do 1 km se složením</t>
  </si>
  <si>
    <t>-1651835701</t>
  </si>
  <si>
    <t>27</t>
  </si>
  <si>
    <t>997013509</t>
  </si>
  <si>
    <t>Příplatek k odvozu suti a vybouraných hmot na skládku ZKD 1 km přes 1 km</t>
  </si>
  <si>
    <t>1613039569</t>
  </si>
  <si>
    <t>28</t>
  </si>
  <si>
    <t>997013631</t>
  </si>
  <si>
    <t>Poplatek za uložení na skládce (skládkovné) stavebního odpadu směsného kód odpadu 17 09 04</t>
  </si>
  <si>
    <t>646286498</t>
  </si>
  <si>
    <t>998</t>
  </si>
  <si>
    <t>Přesun hmot</t>
  </si>
  <si>
    <t>29</t>
  </si>
  <si>
    <t>998017002</t>
  </si>
  <si>
    <t>Přesun hmot s omezením mechanizace pro budovy v do 12 m</t>
  </si>
  <si>
    <t>1925270864</t>
  </si>
  <si>
    <t>PSV</t>
  </si>
  <si>
    <t>Práce a dodávky PSV</t>
  </si>
  <si>
    <t>722</t>
  </si>
  <si>
    <t xml:space="preserve">Zdravotechnika </t>
  </si>
  <si>
    <t>30</t>
  </si>
  <si>
    <t>722110000</t>
  </si>
  <si>
    <t>D+M - Průtokový ohřívač  vč. rozvodů  SV a TUV</t>
  </si>
  <si>
    <t>1872758</t>
  </si>
  <si>
    <t>31</t>
  </si>
  <si>
    <t>998722202</t>
  </si>
  <si>
    <t>%</t>
  </si>
  <si>
    <t>-1039278457</t>
  </si>
  <si>
    <t>741</t>
  </si>
  <si>
    <t xml:space="preserve">Elektroinstalace </t>
  </si>
  <si>
    <t>32</t>
  </si>
  <si>
    <t>741100000</t>
  </si>
  <si>
    <t>Elektroinstalace - rozvody, svítidla a rozvody slaboproudu</t>
  </si>
  <si>
    <t>1960871846</t>
  </si>
  <si>
    <t>763</t>
  </si>
  <si>
    <t>Konstrukce suché výstavby</t>
  </si>
  <si>
    <t>33</t>
  </si>
  <si>
    <t>763111812</t>
  </si>
  <si>
    <t>Demontáž SDK příčky s jednoduchou ocelovou nosnou konstrukcí</t>
  </si>
  <si>
    <t>1871298406</t>
  </si>
  <si>
    <t>34</t>
  </si>
  <si>
    <t>763121413</t>
  </si>
  <si>
    <t>SDK stěna předsazená  bez izolace EI 15</t>
  </si>
  <si>
    <t>-999910797</t>
  </si>
  <si>
    <t>35</t>
  </si>
  <si>
    <t>998763201</t>
  </si>
  <si>
    <t>-468203078</t>
  </si>
  <si>
    <t>766</t>
  </si>
  <si>
    <t>Konstrukce truhlářské</t>
  </si>
  <si>
    <t>36</t>
  </si>
  <si>
    <t>766660021</t>
  </si>
  <si>
    <t>Chráněná únik.cesta - Montáž dveřních křídel otvíravých 1křídlových š do 0,8 m požárních do ocelové zárubně</t>
  </si>
  <si>
    <t>CS ÚRS 2015 01</t>
  </si>
  <si>
    <t>579622978</t>
  </si>
  <si>
    <t>37</t>
  </si>
  <si>
    <t>766691914a</t>
  </si>
  <si>
    <t>Chráněná únik.cesta - Vyvěšení nebo zavěšení dřevěných křídel dveří pl do 2 m2</t>
  </si>
  <si>
    <t>-569425364</t>
  </si>
  <si>
    <t>38</t>
  </si>
  <si>
    <t>611600003</t>
  </si>
  <si>
    <t>dveře dřevěné protipožární  vnitřní 1křídlové vč. zárubně 80/197</t>
  </si>
  <si>
    <t>820895813</t>
  </si>
  <si>
    <t>39</t>
  </si>
  <si>
    <t>766691914</t>
  </si>
  <si>
    <t>Vyvěšení nebo zavěšení dřevěných křídel dveří pl do 2 m2</t>
  </si>
  <si>
    <t>2068839168</t>
  </si>
  <si>
    <t>40</t>
  </si>
  <si>
    <t>766811113</t>
  </si>
  <si>
    <t>Dodávka a montáž kuchyňské linky komplet</t>
  </si>
  <si>
    <t>-1849839114</t>
  </si>
  <si>
    <t>41</t>
  </si>
  <si>
    <t>766811114</t>
  </si>
  <si>
    <t>Šatní stěna se zrcadlem</t>
  </si>
  <si>
    <t>1580853129</t>
  </si>
  <si>
    <t>42</t>
  </si>
  <si>
    <t>998766202</t>
  </si>
  <si>
    <t>1035621124</t>
  </si>
  <si>
    <t>767</t>
  </si>
  <si>
    <t>Konstrukce zámečnické</t>
  </si>
  <si>
    <t>43</t>
  </si>
  <si>
    <t>55341002</t>
  </si>
  <si>
    <t>okno ozn. PO1</t>
  </si>
  <si>
    <t>-491093666</t>
  </si>
  <si>
    <t>44</t>
  </si>
  <si>
    <t>767646510</t>
  </si>
  <si>
    <t>Montáž okna  protipožárního  PO1</t>
  </si>
  <si>
    <t>1345030538</t>
  </si>
  <si>
    <t>45</t>
  </si>
  <si>
    <t>998767202</t>
  </si>
  <si>
    <t>-1533734569</t>
  </si>
  <si>
    <t>771</t>
  </si>
  <si>
    <t>Podlahy z dlaždic</t>
  </si>
  <si>
    <t>46</t>
  </si>
  <si>
    <t>771274113</t>
  </si>
  <si>
    <t>Montáž obkladů stupnic z dlaždic keramických flexibilní lepidlo š do 300 mm</t>
  </si>
  <si>
    <t>2075609264</t>
  </si>
  <si>
    <t>47</t>
  </si>
  <si>
    <t>771274231</t>
  </si>
  <si>
    <t>Montáž obkladů podstupnic z dlaždic hladkých keramických flexibilní lepidlo v do 150 mm</t>
  </si>
  <si>
    <t>1644519576</t>
  </si>
  <si>
    <t>48</t>
  </si>
  <si>
    <t>771471112</t>
  </si>
  <si>
    <t>Montáž soklíků z dlaždic keramických rovných do malty v do 90 mm</t>
  </si>
  <si>
    <t>527557136</t>
  </si>
  <si>
    <t>49</t>
  </si>
  <si>
    <t>771571116</t>
  </si>
  <si>
    <t xml:space="preserve">Montáž podlah z keramických dlaždic </t>
  </si>
  <si>
    <t>467838061</t>
  </si>
  <si>
    <t>50</t>
  </si>
  <si>
    <t>597612970</t>
  </si>
  <si>
    <t>dlaždice keramické</t>
  </si>
  <si>
    <t>964990801</t>
  </si>
  <si>
    <t>51</t>
  </si>
  <si>
    <t>771990113</t>
  </si>
  <si>
    <t>Vyrovnání podkladu samonivelační stěrkou</t>
  </si>
  <si>
    <t>-1173690392</t>
  </si>
  <si>
    <t>52</t>
  </si>
  <si>
    <t>998771202</t>
  </si>
  <si>
    <t xml:space="preserve">Přesun hmot </t>
  </si>
  <si>
    <t>1509638568</t>
  </si>
  <si>
    <t>776</t>
  </si>
  <si>
    <t>Podlahy povlakové</t>
  </si>
  <si>
    <t>53</t>
  </si>
  <si>
    <t>633811111</t>
  </si>
  <si>
    <t xml:space="preserve">Broušení nerovností betonových podlah do 2 mm </t>
  </si>
  <si>
    <t>-1673521717</t>
  </si>
  <si>
    <t>54</t>
  </si>
  <si>
    <t>776141124</t>
  </si>
  <si>
    <t>Vyrovnání podkladu povlakových podlah stěrkou  tl 10 mm</t>
  </si>
  <si>
    <t>-1173781130</t>
  </si>
  <si>
    <t>55</t>
  </si>
  <si>
    <t>776231111</t>
  </si>
  <si>
    <t>Lepení lamel a čtverců z vinylu standardním lepidlem</t>
  </si>
  <si>
    <t>-1398601618</t>
  </si>
  <si>
    <t>56</t>
  </si>
  <si>
    <t>284110520</t>
  </si>
  <si>
    <t>PVC vinyl</t>
  </si>
  <si>
    <t>-1376688819</t>
  </si>
  <si>
    <t>57</t>
  </si>
  <si>
    <t>776421111</t>
  </si>
  <si>
    <t>Montáž obvodových lišt lepením</t>
  </si>
  <si>
    <t>1617168062</t>
  </si>
  <si>
    <t>58</t>
  </si>
  <si>
    <t>283421400</t>
  </si>
  <si>
    <t>soklová lišta</t>
  </si>
  <si>
    <t>-1990115668</t>
  </si>
  <si>
    <t>59</t>
  </si>
  <si>
    <t>998776202</t>
  </si>
  <si>
    <t>2041457400</t>
  </si>
  <si>
    <t>784</t>
  </si>
  <si>
    <t>Dokončovací práce - malby a tapety</t>
  </si>
  <si>
    <t>60</t>
  </si>
  <si>
    <t>784110001</t>
  </si>
  <si>
    <t>malby</t>
  </si>
  <si>
    <t>-313354698</t>
  </si>
  <si>
    <t>VRN</t>
  </si>
  <si>
    <t>Vedlejší rozpočtové náklady</t>
  </si>
  <si>
    <t>VRN3</t>
  </si>
  <si>
    <t>Zařízení staveniště</t>
  </si>
  <si>
    <t>61</t>
  </si>
  <si>
    <t>031002000</t>
  </si>
  <si>
    <t>Související práce pro zařízení staveniště</t>
  </si>
  <si>
    <t>…</t>
  </si>
  <si>
    <t>1024</t>
  </si>
  <si>
    <t>-1227808075</t>
  </si>
  <si>
    <t>VRN4</t>
  </si>
  <si>
    <t>Inženýrská činnost</t>
  </si>
  <si>
    <t>62</t>
  </si>
  <si>
    <t>041103000</t>
  </si>
  <si>
    <t>Autorský dozor architekta</t>
  </si>
  <si>
    <t>-1668063626</t>
  </si>
  <si>
    <t>63</t>
  </si>
  <si>
    <t>045303000</t>
  </si>
  <si>
    <t>Koordinační činnost</t>
  </si>
  <si>
    <t>-372210534</t>
  </si>
  <si>
    <t>VRN6</t>
  </si>
  <si>
    <t>Územní vlivy</t>
  </si>
  <si>
    <t>64</t>
  </si>
  <si>
    <t>062002000</t>
  </si>
  <si>
    <t>Ztížené dopravní podmínky</t>
  </si>
  <si>
    <t>1752189181</t>
  </si>
  <si>
    <t>65</t>
  </si>
  <si>
    <t>065002000</t>
  </si>
  <si>
    <t>Mimostaveništní doprava materiálů</t>
  </si>
  <si>
    <t>253215294</t>
  </si>
  <si>
    <t>VRN7</t>
  </si>
  <si>
    <t>Provozní vlivy</t>
  </si>
  <si>
    <t>66</t>
  </si>
  <si>
    <t>071002000</t>
  </si>
  <si>
    <t>Provoz investora, třetích osob</t>
  </si>
  <si>
    <t>892008730</t>
  </si>
  <si>
    <t>VRN8</t>
  </si>
  <si>
    <t>Přesun stavebních kapacit</t>
  </si>
  <si>
    <t>67</t>
  </si>
  <si>
    <t>084003000</t>
  </si>
  <si>
    <t>za práci v noci, o sobotách a nedělích, ve státem uznaný svátek</t>
  </si>
  <si>
    <t>-44780081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</si>
</sst>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3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2" fillId="0" borderId="0" applyNumberFormat="0" applyFill="0" applyBorder="0" applyAlignment="0" applyProtection="0"/>
  </cellStyleXfs>
  <cellXfs count="271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0" fillId="0" borderId="0" xfId="0" applyFont="1" applyAlignment="1" applyProtection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4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6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4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19" fillId="4" borderId="0" xfId="0" applyFont="1" applyFill="1" applyAlignment="1" applyProtection="1">
      <alignment horizontal="center" vertical="center"/>
    </xf>
    <xf numFmtId="0" fontId="20" fillId="0" borderId="16" xfId="0" applyFont="1" applyBorder="1" applyAlignment="1" applyProtection="1">
      <alignment horizontal="center" vertical="center" wrapText="1"/>
    </xf>
    <xf numFmtId="0" fontId="20" fillId="0" borderId="17" xfId="0" applyFont="1" applyBorder="1" applyAlignment="1" applyProtection="1">
      <alignment horizontal="center" vertical="center" wrapText="1"/>
    </xf>
    <xf numFmtId="0" fontId="20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vertical="center"/>
    </xf>
    <xf numFmtId="4" fontId="21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7" fillId="0" borderId="14" xfId="0" applyNumberFormat="1" applyFont="1" applyBorder="1" applyAlignment="1" applyProtection="1">
      <alignment vertical="center"/>
    </xf>
    <xf numFmtId="4" fontId="17" fillId="0" borderId="0" xfId="0" applyNumberFormat="1" applyFont="1" applyBorder="1" applyAlignment="1" applyProtection="1">
      <alignment vertical="center"/>
    </xf>
    <xf numFmtId="166" fontId="17" fillId="0" borderId="0" xfId="0" applyNumberFormat="1" applyFont="1" applyBorder="1" applyAlignment="1" applyProtection="1">
      <alignment vertical="center"/>
    </xf>
    <xf numFmtId="4" fontId="17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5" fillId="0" borderId="19" xfId="0" applyNumberFormat="1" applyFont="1" applyBorder="1" applyAlignment="1" applyProtection="1">
      <alignment vertical="center"/>
    </xf>
    <xf numFmtId="4" fontId="25" fillId="0" borderId="20" xfId="0" applyNumberFormat="1" applyFont="1" applyBorder="1" applyAlignment="1" applyProtection="1">
      <alignment vertical="center"/>
    </xf>
    <xf numFmtId="166" fontId="25" fillId="0" borderId="20" xfId="0" applyNumberFormat="1" applyFont="1" applyBorder="1" applyAlignment="1" applyProtection="1">
      <alignment vertical="center"/>
    </xf>
    <xf numFmtId="4" fontId="25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10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0" fillId="0" borderId="12" xfId="0" applyFont="1" applyBorder="1" applyAlignment="1" applyProtection="1">
      <alignment vertical="center"/>
      <protection locked="0"/>
    </xf>
    <xf numFmtId="0" fontId="14" fillId="0" borderId="0" xfId="0" applyFont="1" applyAlignment="1">
      <alignment horizontal="left" vertical="center"/>
    </xf>
    <xf numFmtId="4" fontId="21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19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19" fillId="4" borderId="0" xfId="0" applyFont="1" applyFill="1" applyAlignment="1" applyProtection="1">
      <alignment horizontal="right" vertical="center"/>
    </xf>
    <xf numFmtId="0" fontId="27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19" fillId="4" borderId="16" xfId="0" applyFont="1" applyFill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  <protection locked="0"/>
    </xf>
    <xf numFmtId="0" fontId="19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1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28" fillId="0" borderId="12" xfId="0" applyNumberFormat="1" applyFont="1" applyBorder="1" applyAlignment="1" applyProtection="1"/>
    <xf numFmtId="166" fontId="28" fillId="0" borderId="13" xfId="0" applyNumberFormat="1" applyFont="1" applyBorder="1" applyAlignment="1" applyProtection="1"/>
    <xf numFmtId="4" fontId="29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19" fillId="0" borderId="22" xfId="0" applyFont="1" applyBorder="1" applyAlignment="1" applyProtection="1">
      <alignment horizontal="center" vertical="center"/>
    </xf>
    <xf numFmtId="49" fontId="19" fillId="0" borderId="22" xfId="0" applyNumberFormat="1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center" vertical="center" wrapText="1"/>
    </xf>
    <xf numFmtId="167" fontId="19" fillId="0" borderId="22" xfId="0" applyNumberFormat="1" applyFont="1" applyBorder="1" applyAlignment="1" applyProtection="1">
      <alignment vertical="center"/>
    </xf>
    <xf numFmtId="4" fontId="19" fillId="2" borderId="22" xfId="0" applyNumberFormat="1" applyFont="1" applyFill="1" applyBorder="1" applyAlignment="1" applyProtection="1">
      <alignment vertical="center"/>
      <protection locked="0"/>
    </xf>
    <xf numFmtId="4" fontId="19" fillId="0" borderId="22" xfId="0" applyNumberFormat="1" applyFont="1" applyBorder="1" applyAlignment="1" applyProtection="1">
      <alignment vertical="center"/>
    </xf>
    <xf numFmtId="0" fontId="20" fillId="2" borderId="14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 applyProtection="1">
      <alignment horizontal="center" vertical="center"/>
    </xf>
    <xf numFmtId="166" fontId="20" fillId="0" borderId="0" xfId="0" applyNumberFormat="1" applyFont="1" applyBorder="1" applyAlignment="1" applyProtection="1">
      <alignment vertical="center"/>
    </xf>
    <xf numFmtId="166" fontId="20" fillId="0" borderId="15" xfId="0" applyNumberFormat="1" applyFont="1" applyBorder="1" applyAlignment="1" applyProtection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0" fillId="0" borderId="22" xfId="0" applyFont="1" applyBorder="1" applyAlignment="1" applyProtection="1">
      <alignment horizontal="center" vertical="center"/>
    </xf>
    <xf numFmtId="49" fontId="30" fillId="0" borderId="22" xfId="0" applyNumberFormat="1" applyFont="1" applyBorder="1" applyAlignment="1" applyProtection="1">
      <alignment horizontal="left" vertical="center" wrapText="1"/>
    </xf>
    <xf numFmtId="0" fontId="30" fillId="0" borderId="22" xfId="0" applyFont="1" applyBorder="1" applyAlignment="1" applyProtection="1">
      <alignment horizontal="left" vertical="center" wrapText="1"/>
    </xf>
    <xf numFmtId="0" fontId="30" fillId="0" borderId="22" xfId="0" applyFont="1" applyBorder="1" applyAlignment="1" applyProtection="1">
      <alignment horizontal="center" vertical="center" wrapText="1"/>
    </xf>
    <xf numFmtId="167" fontId="30" fillId="0" borderId="22" xfId="0" applyNumberFormat="1" applyFont="1" applyBorder="1" applyAlignment="1" applyProtection="1">
      <alignment vertical="center"/>
    </xf>
    <xf numFmtId="4" fontId="30" fillId="2" borderId="22" xfId="0" applyNumberFormat="1" applyFont="1" applyFill="1" applyBorder="1" applyAlignment="1" applyProtection="1">
      <alignment vertical="center"/>
      <protection locked="0"/>
    </xf>
    <xf numFmtId="4" fontId="30" fillId="0" borderId="22" xfId="0" applyNumberFormat="1" applyFont="1" applyBorder="1" applyAlignment="1" applyProtection="1">
      <alignment vertical="center"/>
    </xf>
    <xf numFmtId="0" fontId="31" fillId="0" borderId="3" xfId="0" applyFont="1" applyBorder="1" applyAlignment="1">
      <alignment vertical="center"/>
    </xf>
    <xf numFmtId="0" fontId="30" fillId="2" borderId="14" xfId="0" applyFont="1" applyFill="1" applyBorder="1" applyAlignment="1" applyProtection="1">
      <alignment horizontal="left" vertical="center"/>
      <protection locked="0"/>
    </xf>
    <xf numFmtId="0" fontId="30" fillId="0" borderId="0" xfId="0" applyFont="1" applyBorder="1" applyAlignment="1" applyProtection="1">
      <alignment horizontal="center" vertical="center"/>
    </xf>
    <xf numFmtId="167" fontId="19" fillId="2" borderId="22" xfId="0" applyNumberFormat="1" applyFont="1" applyFill="1" applyBorder="1" applyAlignment="1" applyProtection="1">
      <alignment vertical="center"/>
      <protection locked="0"/>
    </xf>
    <xf numFmtId="0" fontId="20" fillId="2" borderId="19" xfId="0" applyFont="1" applyFill="1" applyBorder="1" applyAlignment="1" applyProtection="1">
      <alignment horizontal="left" vertical="center"/>
      <protection locked="0"/>
    </xf>
    <xf numFmtId="0" fontId="20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0" fillId="0" borderId="20" xfId="0" applyNumberFormat="1" applyFont="1" applyBorder="1" applyAlignment="1" applyProtection="1">
      <alignment vertical="center"/>
    </xf>
    <xf numFmtId="166" fontId="20" fillId="0" borderId="21" xfId="0" applyNumberFormat="1" applyFont="1" applyBorder="1" applyAlignment="1" applyProtection="1">
      <alignment vertical="center"/>
    </xf>
    <xf numFmtId="0" fontId="13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4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5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8" fillId="0" borderId="14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left" vertical="center"/>
    </xf>
    <xf numFmtId="0" fontId="19" fillId="4" borderId="6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left" vertical="center"/>
    </xf>
    <xf numFmtId="0" fontId="19" fillId="4" borderId="7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right" vertical="center"/>
    </xf>
    <xf numFmtId="0" fontId="19" fillId="4" borderId="8" xfId="0" applyFont="1" applyFill="1" applyBorder="1" applyAlignment="1" applyProtection="1">
      <alignment horizontal="left" vertical="center"/>
    </xf>
    <xf numFmtId="4" fontId="24" fillId="0" borderId="0" xfId="0" applyNumberFormat="1" applyFont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3" fillId="0" borderId="0" xfId="0" applyFont="1" applyAlignment="1" applyProtection="1">
      <alignment horizontal="left" vertical="center" wrapText="1"/>
    </xf>
    <xf numFmtId="4" fontId="21" fillId="0" borderId="0" xfId="0" applyNumberFormat="1" applyFont="1" applyAlignment="1" applyProtection="1">
      <alignment horizontal="right" vertical="center"/>
    </xf>
    <xf numFmtId="4" fontId="21" fillId="0" borderId="0" xfId="0" applyNumberFormat="1" applyFont="1" applyAlignment="1" applyProtection="1">
      <alignment vertical="center"/>
    </xf>
    <xf numFmtId="0" fontId="0" fillId="0" borderId="0" xfId="0"/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7"/>
  <sheetViews>
    <sheetView showGridLines="0" tabSelected="1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3" t="s">
        <v>0</v>
      </c>
      <c r="AZ1" s="13" t="s">
        <v>1</v>
      </c>
      <c r="BA1" s="13" t="s">
        <v>2</v>
      </c>
      <c r="BB1" s="13" t="s">
        <v>3</v>
      </c>
      <c r="BT1" s="13" t="s">
        <v>4</v>
      </c>
      <c r="BU1" s="13" t="s">
        <v>4</v>
      </c>
      <c r="BV1" s="13" t="s">
        <v>5</v>
      </c>
    </row>
    <row r="2" spans="1:74" s="1" customFormat="1" ht="36.950000000000003" customHeight="1">
      <c r="AR2" s="264"/>
      <c r="AS2" s="264"/>
      <c r="AT2" s="264"/>
      <c r="AU2" s="264"/>
      <c r="AV2" s="264"/>
      <c r="AW2" s="264"/>
      <c r="AX2" s="264"/>
      <c r="AY2" s="264"/>
      <c r="AZ2" s="264"/>
      <c r="BA2" s="264"/>
      <c r="BB2" s="264"/>
      <c r="BC2" s="264"/>
      <c r="BD2" s="264"/>
      <c r="BE2" s="264"/>
      <c r="BS2" s="14" t="s">
        <v>6</v>
      </c>
      <c r="BT2" s="14" t="s">
        <v>7</v>
      </c>
    </row>
    <row r="3" spans="1:74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8</v>
      </c>
    </row>
    <row r="4" spans="1:74" s="1" customFormat="1" ht="24.95" customHeight="1">
      <c r="B4" s="18"/>
      <c r="C4" s="19"/>
      <c r="D4" s="20" t="s">
        <v>9</v>
      </c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7"/>
      <c r="AS4" s="21" t="s">
        <v>10</v>
      </c>
      <c r="BE4" s="22" t="s">
        <v>11</v>
      </c>
      <c r="BS4" s="14" t="s">
        <v>12</v>
      </c>
    </row>
    <row r="5" spans="1:74" s="1" customFormat="1" ht="12" customHeight="1">
      <c r="B5" s="18"/>
      <c r="C5" s="19"/>
      <c r="D5" s="23" t="s">
        <v>13</v>
      </c>
      <c r="E5" s="19"/>
      <c r="F5" s="19"/>
      <c r="G5" s="19"/>
      <c r="H5" s="19"/>
      <c r="I5" s="19"/>
      <c r="J5" s="19"/>
      <c r="K5" s="227" t="s">
        <v>14</v>
      </c>
      <c r="L5" s="228"/>
      <c r="M5" s="228"/>
      <c r="N5" s="228"/>
      <c r="O5" s="228"/>
      <c r="P5" s="228"/>
      <c r="Q5" s="228"/>
      <c r="R5" s="228"/>
      <c r="S5" s="228"/>
      <c r="T5" s="228"/>
      <c r="U5" s="228"/>
      <c r="V5" s="228"/>
      <c r="W5" s="228"/>
      <c r="X5" s="228"/>
      <c r="Y5" s="228"/>
      <c r="Z5" s="228"/>
      <c r="AA5" s="228"/>
      <c r="AB5" s="228"/>
      <c r="AC5" s="228"/>
      <c r="AD5" s="228"/>
      <c r="AE5" s="228"/>
      <c r="AF5" s="228"/>
      <c r="AG5" s="228"/>
      <c r="AH5" s="228"/>
      <c r="AI5" s="228"/>
      <c r="AJ5" s="228"/>
      <c r="AK5" s="228"/>
      <c r="AL5" s="228"/>
      <c r="AM5" s="228"/>
      <c r="AN5" s="228"/>
      <c r="AO5" s="228"/>
      <c r="AP5" s="19"/>
      <c r="AQ5" s="19"/>
      <c r="AR5" s="17"/>
      <c r="BE5" s="224" t="s">
        <v>15</v>
      </c>
      <c r="BS5" s="14" t="s">
        <v>6</v>
      </c>
    </row>
    <row r="6" spans="1:74" s="1" customFormat="1" ht="36.950000000000003" customHeight="1">
      <c r="B6" s="18"/>
      <c r="C6" s="19"/>
      <c r="D6" s="25" t="s">
        <v>16</v>
      </c>
      <c r="E6" s="19"/>
      <c r="F6" s="19"/>
      <c r="G6" s="19"/>
      <c r="H6" s="19"/>
      <c r="I6" s="19"/>
      <c r="J6" s="19"/>
      <c r="K6" s="229" t="s">
        <v>17</v>
      </c>
      <c r="L6" s="228"/>
      <c r="M6" s="228"/>
      <c r="N6" s="228"/>
      <c r="O6" s="228"/>
      <c r="P6" s="228"/>
      <c r="Q6" s="228"/>
      <c r="R6" s="228"/>
      <c r="S6" s="228"/>
      <c r="T6" s="228"/>
      <c r="U6" s="228"/>
      <c r="V6" s="228"/>
      <c r="W6" s="228"/>
      <c r="X6" s="228"/>
      <c r="Y6" s="228"/>
      <c r="Z6" s="228"/>
      <c r="AA6" s="228"/>
      <c r="AB6" s="228"/>
      <c r="AC6" s="228"/>
      <c r="AD6" s="228"/>
      <c r="AE6" s="228"/>
      <c r="AF6" s="228"/>
      <c r="AG6" s="228"/>
      <c r="AH6" s="228"/>
      <c r="AI6" s="228"/>
      <c r="AJ6" s="228"/>
      <c r="AK6" s="228"/>
      <c r="AL6" s="228"/>
      <c r="AM6" s="228"/>
      <c r="AN6" s="228"/>
      <c r="AO6" s="228"/>
      <c r="AP6" s="19"/>
      <c r="AQ6" s="19"/>
      <c r="AR6" s="17"/>
      <c r="BE6" s="225"/>
      <c r="BS6" s="14" t="s">
        <v>6</v>
      </c>
    </row>
    <row r="7" spans="1:74" s="1" customFormat="1" ht="12" customHeight="1">
      <c r="B7" s="18"/>
      <c r="C7" s="19"/>
      <c r="D7" s="26" t="s">
        <v>18</v>
      </c>
      <c r="E7" s="19"/>
      <c r="F7" s="19"/>
      <c r="G7" s="19"/>
      <c r="H7" s="19"/>
      <c r="I7" s="19"/>
      <c r="J7" s="19"/>
      <c r="K7" s="24" t="s">
        <v>1</v>
      </c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26" t="s">
        <v>19</v>
      </c>
      <c r="AL7" s="19"/>
      <c r="AM7" s="19"/>
      <c r="AN7" s="24" t="s">
        <v>1</v>
      </c>
      <c r="AO7" s="19"/>
      <c r="AP7" s="19"/>
      <c r="AQ7" s="19"/>
      <c r="AR7" s="17"/>
      <c r="BE7" s="225"/>
      <c r="BS7" s="14" t="s">
        <v>6</v>
      </c>
    </row>
    <row r="8" spans="1:74" s="1" customFormat="1" ht="12" customHeight="1">
      <c r="B8" s="18"/>
      <c r="C8" s="19"/>
      <c r="D8" s="26" t="s">
        <v>20</v>
      </c>
      <c r="E8" s="19"/>
      <c r="F8" s="19"/>
      <c r="G8" s="19"/>
      <c r="H8" s="19"/>
      <c r="I8" s="19"/>
      <c r="J8" s="19"/>
      <c r="K8" s="24" t="s">
        <v>21</v>
      </c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26" t="s">
        <v>22</v>
      </c>
      <c r="AL8" s="19"/>
      <c r="AM8" s="19"/>
      <c r="AN8" s="27" t="s">
        <v>23</v>
      </c>
      <c r="AO8" s="19"/>
      <c r="AP8" s="19"/>
      <c r="AQ8" s="19"/>
      <c r="AR8" s="17"/>
      <c r="BE8" s="225"/>
      <c r="BS8" s="14" t="s">
        <v>6</v>
      </c>
    </row>
    <row r="9" spans="1:74" s="1" customFormat="1" ht="14.45" customHeight="1">
      <c r="B9" s="18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7"/>
      <c r="BE9" s="225"/>
      <c r="BS9" s="14" t="s">
        <v>6</v>
      </c>
    </row>
    <row r="10" spans="1:74" s="1" customFormat="1" ht="12" customHeight="1">
      <c r="B10" s="18"/>
      <c r="C10" s="19"/>
      <c r="D10" s="26" t="s">
        <v>24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26" t="s">
        <v>25</v>
      </c>
      <c r="AL10" s="19"/>
      <c r="AM10" s="19"/>
      <c r="AN10" s="24" t="s">
        <v>1</v>
      </c>
      <c r="AO10" s="19"/>
      <c r="AP10" s="19"/>
      <c r="AQ10" s="19"/>
      <c r="AR10" s="17"/>
      <c r="BE10" s="225"/>
      <c r="BS10" s="14" t="s">
        <v>6</v>
      </c>
    </row>
    <row r="11" spans="1:74" s="1" customFormat="1" ht="18.399999999999999" customHeight="1">
      <c r="B11" s="18"/>
      <c r="C11" s="19"/>
      <c r="D11" s="19"/>
      <c r="E11" s="24" t="s">
        <v>26</v>
      </c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26" t="s">
        <v>27</v>
      </c>
      <c r="AL11" s="19"/>
      <c r="AM11" s="19"/>
      <c r="AN11" s="24" t="s">
        <v>1</v>
      </c>
      <c r="AO11" s="19"/>
      <c r="AP11" s="19"/>
      <c r="AQ11" s="19"/>
      <c r="AR11" s="17"/>
      <c r="BE11" s="225"/>
      <c r="BS11" s="14" t="s">
        <v>6</v>
      </c>
    </row>
    <row r="12" spans="1:74" s="1" customFormat="1" ht="6.95" customHeight="1">
      <c r="B12" s="18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7"/>
      <c r="BE12" s="225"/>
      <c r="BS12" s="14" t="s">
        <v>6</v>
      </c>
    </row>
    <row r="13" spans="1:74" s="1" customFormat="1" ht="12" customHeight="1">
      <c r="B13" s="18"/>
      <c r="C13" s="19"/>
      <c r="D13" s="26" t="s">
        <v>28</v>
      </c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26" t="s">
        <v>25</v>
      </c>
      <c r="AL13" s="19"/>
      <c r="AM13" s="19"/>
      <c r="AN13" s="28" t="s">
        <v>29</v>
      </c>
      <c r="AO13" s="19"/>
      <c r="AP13" s="19"/>
      <c r="AQ13" s="19"/>
      <c r="AR13" s="17"/>
      <c r="BE13" s="225"/>
      <c r="BS13" s="14" t="s">
        <v>6</v>
      </c>
    </row>
    <row r="14" spans="1:74" ht="12.75">
      <c r="B14" s="18"/>
      <c r="C14" s="19"/>
      <c r="D14" s="19"/>
      <c r="E14" s="230" t="s">
        <v>29</v>
      </c>
      <c r="F14" s="231"/>
      <c r="G14" s="231"/>
      <c r="H14" s="231"/>
      <c r="I14" s="231"/>
      <c r="J14" s="231"/>
      <c r="K14" s="231"/>
      <c r="L14" s="231"/>
      <c r="M14" s="231"/>
      <c r="N14" s="231"/>
      <c r="O14" s="231"/>
      <c r="P14" s="231"/>
      <c r="Q14" s="231"/>
      <c r="R14" s="231"/>
      <c r="S14" s="231"/>
      <c r="T14" s="231"/>
      <c r="U14" s="231"/>
      <c r="V14" s="231"/>
      <c r="W14" s="231"/>
      <c r="X14" s="231"/>
      <c r="Y14" s="231"/>
      <c r="Z14" s="231"/>
      <c r="AA14" s="231"/>
      <c r="AB14" s="231"/>
      <c r="AC14" s="231"/>
      <c r="AD14" s="231"/>
      <c r="AE14" s="231"/>
      <c r="AF14" s="231"/>
      <c r="AG14" s="231"/>
      <c r="AH14" s="231"/>
      <c r="AI14" s="231"/>
      <c r="AJ14" s="231"/>
      <c r="AK14" s="26" t="s">
        <v>27</v>
      </c>
      <c r="AL14" s="19"/>
      <c r="AM14" s="19"/>
      <c r="AN14" s="28" t="s">
        <v>29</v>
      </c>
      <c r="AO14" s="19"/>
      <c r="AP14" s="19"/>
      <c r="AQ14" s="19"/>
      <c r="AR14" s="17"/>
      <c r="BE14" s="225"/>
      <c r="BS14" s="14" t="s">
        <v>6</v>
      </c>
    </row>
    <row r="15" spans="1:74" s="1" customFormat="1" ht="6.95" customHeight="1">
      <c r="B15" s="18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7"/>
      <c r="BE15" s="225"/>
      <c r="BS15" s="14" t="s">
        <v>4</v>
      </c>
    </row>
    <row r="16" spans="1:74" s="1" customFormat="1" ht="12" customHeight="1">
      <c r="B16" s="18"/>
      <c r="C16" s="19"/>
      <c r="D16" s="26" t="s">
        <v>30</v>
      </c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26" t="s">
        <v>25</v>
      </c>
      <c r="AL16" s="19"/>
      <c r="AM16" s="19"/>
      <c r="AN16" s="24" t="s">
        <v>1</v>
      </c>
      <c r="AO16" s="19"/>
      <c r="AP16" s="19"/>
      <c r="AQ16" s="19"/>
      <c r="AR16" s="17"/>
      <c r="BE16" s="225"/>
      <c r="BS16" s="14" t="s">
        <v>4</v>
      </c>
    </row>
    <row r="17" spans="1:71" s="1" customFormat="1" ht="18.399999999999999" customHeight="1">
      <c r="B17" s="18"/>
      <c r="C17" s="19"/>
      <c r="D17" s="19"/>
      <c r="E17" s="24" t="s">
        <v>26</v>
      </c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26" t="s">
        <v>27</v>
      </c>
      <c r="AL17" s="19"/>
      <c r="AM17" s="19"/>
      <c r="AN17" s="24" t="s">
        <v>1</v>
      </c>
      <c r="AO17" s="19"/>
      <c r="AP17" s="19"/>
      <c r="AQ17" s="19"/>
      <c r="AR17" s="17"/>
      <c r="BE17" s="225"/>
      <c r="BS17" s="14" t="s">
        <v>31</v>
      </c>
    </row>
    <row r="18" spans="1:71" s="1" customFormat="1" ht="6.95" customHeight="1">
      <c r="B18" s="18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7"/>
      <c r="BE18" s="225"/>
      <c r="BS18" s="14" t="s">
        <v>6</v>
      </c>
    </row>
    <row r="19" spans="1:71" s="1" customFormat="1" ht="12" customHeight="1">
      <c r="B19" s="18"/>
      <c r="C19" s="19"/>
      <c r="D19" s="26" t="s">
        <v>32</v>
      </c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26" t="s">
        <v>25</v>
      </c>
      <c r="AL19" s="19"/>
      <c r="AM19" s="19"/>
      <c r="AN19" s="24" t="s">
        <v>1</v>
      </c>
      <c r="AO19" s="19"/>
      <c r="AP19" s="19"/>
      <c r="AQ19" s="19"/>
      <c r="AR19" s="17"/>
      <c r="BE19" s="225"/>
      <c r="BS19" s="14" t="s">
        <v>6</v>
      </c>
    </row>
    <row r="20" spans="1:71" s="1" customFormat="1" ht="18.399999999999999" customHeight="1">
      <c r="B20" s="18"/>
      <c r="C20" s="19"/>
      <c r="D20" s="19"/>
      <c r="E20" s="24" t="s">
        <v>26</v>
      </c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26" t="s">
        <v>27</v>
      </c>
      <c r="AL20" s="19"/>
      <c r="AM20" s="19"/>
      <c r="AN20" s="24" t="s">
        <v>1</v>
      </c>
      <c r="AO20" s="19"/>
      <c r="AP20" s="19"/>
      <c r="AQ20" s="19"/>
      <c r="AR20" s="17"/>
      <c r="BE20" s="225"/>
      <c r="BS20" s="14" t="s">
        <v>31</v>
      </c>
    </row>
    <row r="21" spans="1:71" s="1" customFormat="1" ht="6.95" customHeight="1">
      <c r="B21" s="18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7"/>
      <c r="BE21" s="225"/>
    </row>
    <row r="22" spans="1:71" s="1" customFormat="1" ht="12" customHeight="1">
      <c r="B22" s="18"/>
      <c r="C22" s="19"/>
      <c r="D22" s="26" t="s">
        <v>33</v>
      </c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7"/>
      <c r="BE22" s="225"/>
    </row>
    <row r="23" spans="1:71" s="1" customFormat="1" ht="16.5" customHeight="1">
      <c r="B23" s="18"/>
      <c r="C23" s="19"/>
      <c r="D23" s="19"/>
      <c r="E23" s="232" t="s">
        <v>1</v>
      </c>
      <c r="F23" s="232"/>
      <c r="G23" s="232"/>
      <c r="H23" s="232"/>
      <c r="I23" s="232"/>
      <c r="J23" s="232"/>
      <c r="K23" s="232"/>
      <c r="L23" s="232"/>
      <c r="M23" s="232"/>
      <c r="N23" s="232"/>
      <c r="O23" s="232"/>
      <c r="P23" s="232"/>
      <c r="Q23" s="232"/>
      <c r="R23" s="232"/>
      <c r="S23" s="232"/>
      <c r="T23" s="232"/>
      <c r="U23" s="232"/>
      <c r="V23" s="232"/>
      <c r="W23" s="232"/>
      <c r="X23" s="232"/>
      <c r="Y23" s="232"/>
      <c r="Z23" s="232"/>
      <c r="AA23" s="232"/>
      <c r="AB23" s="232"/>
      <c r="AC23" s="232"/>
      <c r="AD23" s="232"/>
      <c r="AE23" s="232"/>
      <c r="AF23" s="232"/>
      <c r="AG23" s="232"/>
      <c r="AH23" s="232"/>
      <c r="AI23" s="232"/>
      <c r="AJ23" s="232"/>
      <c r="AK23" s="232"/>
      <c r="AL23" s="232"/>
      <c r="AM23" s="232"/>
      <c r="AN23" s="232"/>
      <c r="AO23" s="19"/>
      <c r="AP23" s="19"/>
      <c r="AQ23" s="19"/>
      <c r="AR23" s="17"/>
      <c r="BE23" s="225"/>
    </row>
    <row r="24" spans="1:71" s="1" customFormat="1" ht="6.95" customHeight="1">
      <c r="B24" s="18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7"/>
      <c r="BE24" s="225"/>
    </row>
    <row r="25" spans="1:71" s="1" customFormat="1" ht="6.95" customHeight="1">
      <c r="B25" s="18"/>
      <c r="C25" s="19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19"/>
      <c r="AQ25" s="19"/>
      <c r="AR25" s="17"/>
      <c r="BE25" s="225"/>
    </row>
    <row r="26" spans="1:71" s="2" customFormat="1" ht="25.9" customHeight="1">
      <c r="A26" s="31"/>
      <c r="B26" s="32"/>
      <c r="C26" s="33"/>
      <c r="D26" s="34" t="s">
        <v>34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233">
        <f>ROUND(AG94,2)</f>
        <v>0</v>
      </c>
      <c r="AL26" s="234"/>
      <c r="AM26" s="234"/>
      <c r="AN26" s="234"/>
      <c r="AO26" s="234"/>
      <c r="AP26" s="33"/>
      <c r="AQ26" s="33"/>
      <c r="AR26" s="36"/>
      <c r="BE26" s="225"/>
    </row>
    <row r="27" spans="1:71" s="2" customFormat="1" ht="6.95" customHeight="1">
      <c r="A27" s="31"/>
      <c r="B27" s="32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6"/>
      <c r="BE27" s="225"/>
    </row>
    <row r="28" spans="1:71" s="2" customFormat="1" ht="12.75">
      <c r="A28" s="31"/>
      <c r="B28" s="32"/>
      <c r="C28" s="33"/>
      <c r="D28" s="33"/>
      <c r="E28" s="33"/>
      <c r="F28" s="33"/>
      <c r="G28" s="33"/>
      <c r="H28" s="33"/>
      <c r="I28" s="33"/>
      <c r="J28" s="33"/>
      <c r="K28" s="33"/>
      <c r="L28" s="235" t="s">
        <v>35</v>
      </c>
      <c r="M28" s="235"/>
      <c r="N28" s="235"/>
      <c r="O28" s="235"/>
      <c r="P28" s="235"/>
      <c r="Q28" s="33"/>
      <c r="R28" s="33"/>
      <c r="S28" s="33"/>
      <c r="T28" s="33"/>
      <c r="U28" s="33"/>
      <c r="V28" s="33"/>
      <c r="W28" s="235" t="s">
        <v>36</v>
      </c>
      <c r="X28" s="235"/>
      <c r="Y28" s="235"/>
      <c r="Z28" s="235"/>
      <c r="AA28" s="235"/>
      <c r="AB28" s="235"/>
      <c r="AC28" s="235"/>
      <c r="AD28" s="235"/>
      <c r="AE28" s="235"/>
      <c r="AF28" s="33"/>
      <c r="AG28" s="33"/>
      <c r="AH28" s="33"/>
      <c r="AI28" s="33"/>
      <c r="AJ28" s="33"/>
      <c r="AK28" s="235" t="s">
        <v>37</v>
      </c>
      <c r="AL28" s="235"/>
      <c r="AM28" s="235"/>
      <c r="AN28" s="235"/>
      <c r="AO28" s="235"/>
      <c r="AP28" s="33"/>
      <c r="AQ28" s="33"/>
      <c r="AR28" s="36"/>
      <c r="BE28" s="225"/>
    </row>
    <row r="29" spans="1:71" s="3" customFormat="1" ht="14.45" customHeight="1">
      <c r="B29" s="37"/>
      <c r="C29" s="38"/>
      <c r="D29" s="26" t="s">
        <v>38</v>
      </c>
      <c r="E29" s="38"/>
      <c r="F29" s="26" t="s">
        <v>39</v>
      </c>
      <c r="G29" s="38"/>
      <c r="H29" s="38"/>
      <c r="I29" s="38"/>
      <c r="J29" s="38"/>
      <c r="K29" s="38"/>
      <c r="L29" s="238">
        <v>0.21</v>
      </c>
      <c r="M29" s="237"/>
      <c r="N29" s="237"/>
      <c r="O29" s="237"/>
      <c r="P29" s="237"/>
      <c r="Q29" s="38"/>
      <c r="R29" s="38"/>
      <c r="S29" s="38"/>
      <c r="T29" s="38"/>
      <c r="U29" s="38"/>
      <c r="V29" s="38"/>
      <c r="W29" s="236">
        <f>ROUND(AZ94, 2)</f>
        <v>0</v>
      </c>
      <c r="X29" s="237"/>
      <c r="Y29" s="237"/>
      <c r="Z29" s="237"/>
      <c r="AA29" s="237"/>
      <c r="AB29" s="237"/>
      <c r="AC29" s="237"/>
      <c r="AD29" s="237"/>
      <c r="AE29" s="237"/>
      <c r="AF29" s="38"/>
      <c r="AG29" s="38"/>
      <c r="AH29" s="38"/>
      <c r="AI29" s="38"/>
      <c r="AJ29" s="38"/>
      <c r="AK29" s="236">
        <f>ROUND(AV94, 2)</f>
        <v>0</v>
      </c>
      <c r="AL29" s="237"/>
      <c r="AM29" s="237"/>
      <c r="AN29" s="237"/>
      <c r="AO29" s="237"/>
      <c r="AP29" s="38"/>
      <c r="AQ29" s="38"/>
      <c r="AR29" s="39"/>
      <c r="BE29" s="226"/>
    </row>
    <row r="30" spans="1:71" s="3" customFormat="1" ht="14.45" customHeight="1">
      <c r="B30" s="37"/>
      <c r="C30" s="38"/>
      <c r="D30" s="38"/>
      <c r="E30" s="38"/>
      <c r="F30" s="26" t="s">
        <v>40</v>
      </c>
      <c r="G30" s="38"/>
      <c r="H30" s="38"/>
      <c r="I30" s="38"/>
      <c r="J30" s="38"/>
      <c r="K30" s="38"/>
      <c r="L30" s="238">
        <v>0.15</v>
      </c>
      <c r="M30" s="237"/>
      <c r="N30" s="237"/>
      <c r="O30" s="237"/>
      <c r="P30" s="237"/>
      <c r="Q30" s="38"/>
      <c r="R30" s="38"/>
      <c r="S30" s="38"/>
      <c r="T30" s="38"/>
      <c r="U30" s="38"/>
      <c r="V30" s="38"/>
      <c r="W30" s="236">
        <f>ROUND(BA94, 2)</f>
        <v>0</v>
      </c>
      <c r="X30" s="237"/>
      <c r="Y30" s="237"/>
      <c r="Z30" s="237"/>
      <c r="AA30" s="237"/>
      <c r="AB30" s="237"/>
      <c r="AC30" s="237"/>
      <c r="AD30" s="237"/>
      <c r="AE30" s="237"/>
      <c r="AF30" s="38"/>
      <c r="AG30" s="38"/>
      <c r="AH30" s="38"/>
      <c r="AI30" s="38"/>
      <c r="AJ30" s="38"/>
      <c r="AK30" s="236">
        <f>ROUND(AW94, 2)</f>
        <v>0</v>
      </c>
      <c r="AL30" s="237"/>
      <c r="AM30" s="237"/>
      <c r="AN30" s="237"/>
      <c r="AO30" s="237"/>
      <c r="AP30" s="38"/>
      <c r="AQ30" s="38"/>
      <c r="AR30" s="39"/>
      <c r="BE30" s="226"/>
    </row>
    <row r="31" spans="1:71" s="3" customFormat="1" ht="14.45" hidden="1" customHeight="1">
      <c r="B31" s="37"/>
      <c r="C31" s="38"/>
      <c r="D31" s="38"/>
      <c r="E31" s="38"/>
      <c r="F31" s="26" t="s">
        <v>41</v>
      </c>
      <c r="G31" s="38"/>
      <c r="H31" s="38"/>
      <c r="I31" s="38"/>
      <c r="J31" s="38"/>
      <c r="K31" s="38"/>
      <c r="L31" s="238">
        <v>0.21</v>
      </c>
      <c r="M31" s="237"/>
      <c r="N31" s="237"/>
      <c r="O31" s="237"/>
      <c r="P31" s="237"/>
      <c r="Q31" s="38"/>
      <c r="R31" s="38"/>
      <c r="S31" s="38"/>
      <c r="T31" s="38"/>
      <c r="U31" s="38"/>
      <c r="V31" s="38"/>
      <c r="W31" s="236">
        <f>ROUND(BB94, 2)</f>
        <v>0</v>
      </c>
      <c r="X31" s="237"/>
      <c r="Y31" s="237"/>
      <c r="Z31" s="237"/>
      <c r="AA31" s="237"/>
      <c r="AB31" s="237"/>
      <c r="AC31" s="237"/>
      <c r="AD31" s="237"/>
      <c r="AE31" s="237"/>
      <c r="AF31" s="38"/>
      <c r="AG31" s="38"/>
      <c r="AH31" s="38"/>
      <c r="AI31" s="38"/>
      <c r="AJ31" s="38"/>
      <c r="AK31" s="236">
        <v>0</v>
      </c>
      <c r="AL31" s="237"/>
      <c r="AM31" s="237"/>
      <c r="AN31" s="237"/>
      <c r="AO31" s="237"/>
      <c r="AP31" s="38"/>
      <c r="AQ31" s="38"/>
      <c r="AR31" s="39"/>
      <c r="BE31" s="226"/>
    </row>
    <row r="32" spans="1:71" s="3" customFormat="1" ht="14.45" hidden="1" customHeight="1">
      <c r="B32" s="37"/>
      <c r="C32" s="38"/>
      <c r="D32" s="38"/>
      <c r="E32" s="38"/>
      <c r="F32" s="26" t="s">
        <v>42</v>
      </c>
      <c r="G32" s="38"/>
      <c r="H32" s="38"/>
      <c r="I32" s="38"/>
      <c r="J32" s="38"/>
      <c r="K32" s="38"/>
      <c r="L32" s="238">
        <v>0.15</v>
      </c>
      <c r="M32" s="237"/>
      <c r="N32" s="237"/>
      <c r="O32" s="237"/>
      <c r="P32" s="237"/>
      <c r="Q32" s="38"/>
      <c r="R32" s="38"/>
      <c r="S32" s="38"/>
      <c r="T32" s="38"/>
      <c r="U32" s="38"/>
      <c r="V32" s="38"/>
      <c r="W32" s="236">
        <f>ROUND(BC94, 2)</f>
        <v>0</v>
      </c>
      <c r="X32" s="237"/>
      <c r="Y32" s="237"/>
      <c r="Z32" s="237"/>
      <c r="AA32" s="237"/>
      <c r="AB32" s="237"/>
      <c r="AC32" s="237"/>
      <c r="AD32" s="237"/>
      <c r="AE32" s="237"/>
      <c r="AF32" s="38"/>
      <c r="AG32" s="38"/>
      <c r="AH32" s="38"/>
      <c r="AI32" s="38"/>
      <c r="AJ32" s="38"/>
      <c r="AK32" s="236">
        <v>0</v>
      </c>
      <c r="AL32" s="237"/>
      <c r="AM32" s="237"/>
      <c r="AN32" s="237"/>
      <c r="AO32" s="237"/>
      <c r="AP32" s="38"/>
      <c r="AQ32" s="38"/>
      <c r="AR32" s="39"/>
      <c r="BE32" s="226"/>
    </row>
    <row r="33" spans="1:57" s="3" customFormat="1" ht="14.45" hidden="1" customHeight="1">
      <c r="B33" s="37"/>
      <c r="C33" s="38"/>
      <c r="D33" s="38"/>
      <c r="E33" s="38"/>
      <c r="F33" s="26" t="s">
        <v>43</v>
      </c>
      <c r="G33" s="38"/>
      <c r="H33" s="38"/>
      <c r="I33" s="38"/>
      <c r="J33" s="38"/>
      <c r="K33" s="38"/>
      <c r="L33" s="238">
        <v>0</v>
      </c>
      <c r="M33" s="237"/>
      <c r="N33" s="237"/>
      <c r="O33" s="237"/>
      <c r="P33" s="237"/>
      <c r="Q33" s="38"/>
      <c r="R33" s="38"/>
      <c r="S33" s="38"/>
      <c r="T33" s="38"/>
      <c r="U33" s="38"/>
      <c r="V33" s="38"/>
      <c r="W33" s="236">
        <f>ROUND(BD94, 2)</f>
        <v>0</v>
      </c>
      <c r="X33" s="237"/>
      <c r="Y33" s="237"/>
      <c r="Z33" s="237"/>
      <c r="AA33" s="237"/>
      <c r="AB33" s="237"/>
      <c r="AC33" s="237"/>
      <c r="AD33" s="237"/>
      <c r="AE33" s="237"/>
      <c r="AF33" s="38"/>
      <c r="AG33" s="38"/>
      <c r="AH33" s="38"/>
      <c r="AI33" s="38"/>
      <c r="AJ33" s="38"/>
      <c r="AK33" s="236">
        <v>0</v>
      </c>
      <c r="AL33" s="237"/>
      <c r="AM33" s="237"/>
      <c r="AN33" s="237"/>
      <c r="AO33" s="237"/>
      <c r="AP33" s="38"/>
      <c r="AQ33" s="38"/>
      <c r="AR33" s="39"/>
      <c r="BE33" s="226"/>
    </row>
    <row r="34" spans="1:57" s="2" customFormat="1" ht="6.95" customHeight="1">
      <c r="A34" s="31"/>
      <c r="B34" s="32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6"/>
      <c r="BE34" s="225"/>
    </row>
    <row r="35" spans="1:57" s="2" customFormat="1" ht="25.9" customHeight="1">
      <c r="A35" s="31"/>
      <c r="B35" s="32"/>
      <c r="C35" s="40"/>
      <c r="D35" s="41" t="s">
        <v>44</v>
      </c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3" t="s">
        <v>45</v>
      </c>
      <c r="U35" s="42"/>
      <c r="V35" s="42"/>
      <c r="W35" s="42"/>
      <c r="X35" s="239" t="s">
        <v>46</v>
      </c>
      <c r="Y35" s="240"/>
      <c r="Z35" s="240"/>
      <c r="AA35" s="240"/>
      <c r="AB35" s="240"/>
      <c r="AC35" s="42"/>
      <c r="AD35" s="42"/>
      <c r="AE35" s="42"/>
      <c r="AF35" s="42"/>
      <c r="AG35" s="42"/>
      <c r="AH35" s="42"/>
      <c r="AI35" s="42"/>
      <c r="AJ35" s="42"/>
      <c r="AK35" s="241">
        <f>SUM(AK26:AK33)</f>
        <v>0</v>
      </c>
      <c r="AL35" s="240"/>
      <c r="AM35" s="240"/>
      <c r="AN35" s="240"/>
      <c r="AO35" s="242"/>
      <c r="AP35" s="40"/>
      <c r="AQ35" s="40"/>
      <c r="AR35" s="36"/>
      <c r="BE35" s="31"/>
    </row>
    <row r="36" spans="1:57" s="2" customFormat="1" ht="6.95" customHeight="1">
      <c r="A36" s="31"/>
      <c r="B36" s="32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6"/>
      <c r="BE36" s="31"/>
    </row>
    <row r="37" spans="1:57" s="2" customFormat="1" ht="14.45" customHeight="1">
      <c r="A37" s="31"/>
      <c r="B37" s="32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6"/>
      <c r="BE37" s="31"/>
    </row>
    <row r="38" spans="1:57" s="1" customFormat="1" ht="14.45" customHeight="1">
      <c r="B38" s="18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7"/>
    </row>
    <row r="39" spans="1:57" s="1" customFormat="1" ht="14.45" customHeight="1">
      <c r="B39" s="18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7"/>
    </row>
    <row r="40" spans="1:57" s="1" customFormat="1" ht="14.45" customHeight="1">
      <c r="B40" s="18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7"/>
    </row>
    <row r="41" spans="1:57" s="1" customFormat="1" ht="14.45" customHeight="1">
      <c r="B41" s="18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7"/>
    </row>
    <row r="42" spans="1:57" s="1" customFormat="1" ht="14.45" customHeight="1">
      <c r="B42" s="18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7"/>
    </row>
    <row r="43" spans="1:57" s="1" customFormat="1" ht="14.45" customHeight="1">
      <c r="B43" s="18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7"/>
    </row>
    <row r="44" spans="1:57" s="1" customFormat="1" ht="14.45" customHeight="1">
      <c r="B44" s="18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7"/>
    </row>
    <row r="45" spans="1:57" s="1" customFormat="1" ht="14.45" customHeight="1">
      <c r="B45" s="18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7"/>
    </row>
    <row r="46" spans="1:57" s="1" customFormat="1" ht="14.45" customHeight="1">
      <c r="B46" s="18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7"/>
    </row>
    <row r="47" spans="1:57" s="1" customFormat="1" ht="14.45" customHeight="1">
      <c r="B47" s="18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7"/>
    </row>
    <row r="48" spans="1:57" s="1" customFormat="1" ht="14.45" customHeight="1">
      <c r="B48" s="18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7"/>
    </row>
    <row r="49" spans="1:57" s="2" customFormat="1" ht="14.45" customHeight="1">
      <c r="B49" s="44"/>
      <c r="C49" s="45"/>
      <c r="D49" s="46" t="s">
        <v>47</v>
      </c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7"/>
      <c r="AA49" s="47"/>
      <c r="AB49" s="47"/>
      <c r="AC49" s="47"/>
      <c r="AD49" s="47"/>
      <c r="AE49" s="47"/>
      <c r="AF49" s="47"/>
      <c r="AG49" s="47"/>
      <c r="AH49" s="46" t="s">
        <v>48</v>
      </c>
      <c r="AI49" s="47"/>
      <c r="AJ49" s="47"/>
      <c r="AK49" s="47"/>
      <c r="AL49" s="47"/>
      <c r="AM49" s="47"/>
      <c r="AN49" s="47"/>
      <c r="AO49" s="47"/>
      <c r="AP49" s="45"/>
      <c r="AQ49" s="45"/>
      <c r="AR49" s="48"/>
    </row>
    <row r="50" spans="1:57" ht="11.25">
      <c r="B50" s="18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7"/>
    </row>
    <row r="51" spans="1:57" ht="11.25">
      <c r="B51" s="18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7"/>
    </row>
    <row r="52" spans="1:57" ht="11.25">
      <c r="B52" s="18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7"/>
    </row>
    <row r="53" spans="1:57" ht="11.25">
      <c r="B53" s="18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7"/>
    </row>
    <row r="54" spans="1:57" ht="11.25">
      <c r="B54" s="18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7"/>
    </row>
    <row r="55" spans="1:57" ht="11.25">
      <c r="B55" s="18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7"/>
    </row>
    <row r="56" spans="1:57" ht="11.25">
      <c r="B56" s="18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7"/>
    </row>
    <row r="57" spans="1:57" ht="11.25">
      <c r="B57" s="18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7"/>
    </row>
    <row r="58" spans="1:57" ht="11.25">
      <c r="B58" s="18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7"/>
    </row>
    <row r="59" spans="1:57" ht="11.25">
      <c r="B59" s="18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7"/>
    </row>
    <row r="60" spans="1:57" s="2" customFormat="1" ht="12.75">
      <c r="A60" s="31"/>
      <c r="B60" s="32"/>
      <c r="C60" s="33"/>
      <c r="D60" s="49" t="s">
        <v>49</v>
      </c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49" t="s">
        <v>50</v>
      </c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49" t="s">
        <v>49</v>
      </c>
      <c r="AI60" s="35"/>
      <c r="AJ60" s="35"/>
      <c r="AK60" s="35"/>
      <c r="AL60" s="35"/>
      <c r="AM60" s="49" t="s">
        <v>50</v>
      </c>
      <c r="AN60" s="35"/>
      <c r="AO60" s="35"/>
      <c r="AP60" s="33"/>
      <c r="AQ60" s="33"/>
      <c r="AR60" s="36"/>
      <c r="BE60" s="31"/>
    </row>
    <row r="61" spans="1:57" ht="11.25">
      <c r="B61" s="18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7"/>
    </row>
    <row r="62" spans="1:57" ht="11.25">
      <c r="B62" s="18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7"/>
    </row>
    <row r="63" spans="1:57" ht="11.25">
      <c r="B63" s="18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7"/>
    </row>
    <row r="64" spans="1:57" s="2" customFormat="1" ht="12.75">
      <c r="A64" s="31"/>
      <c r="B64" s="32"/>
      <c r="C64" s="33"/>
      <c r="D64" s="46" t="s">
        <v>51</v>
      </c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0"/>
      <c r="AC64" s="50"/>
      <c r="AD64" s="50"/>
      <c r="AE64" s="50"/>
      <c r="AF64" s="50"/>
      <c r="AG64" s="50"/>
      <c r="AH64" s="46" t="s">
        <v>52</v>
      </c>
      <c r="AI64" s="50"/>
      <c r="AJ64" s="50"/>
      <c r="AK64" s="50"/>
      <c r="AL64" s="50"/>
      <c r="AM64" s="50"/>
      <c r="AN64" s="50"/>
      <c r="AO64" s="50"/>
      <c r="AP64" s="33"/>
      <c r="AQ64" s="33"/>
      <c r="AR64" s="36"/>
      <c r="BE64" s="31"/>
    </row>
    <row r="65" spans="1:57" ht="11.25">
      <c r="B65" s="18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7"/>
    </row>
    <row r="66" spans="1:57" ht="11.25">
      <c r="B66" s="18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7"/>
    </row>
    <row r="67" spans="1:57" ht="11.25">
      <c r="B67" s="18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7"/>
    </row>
    <row r="68" spans="1:57" ht="11.25">
      <c r="B68" s="18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7"/>
    </row>
    <row r="69" spans="1:57" ht="11.25">
      <c r="B69" s="18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7"/>
    </row>
    <row r="70" spans="1:57" ht="11.25">
      <c r="B70" s="18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7"/>
    </row>
    <row r="71" spans="1:57" ht="11.25">
      <c r="B71" s="18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7"/>
    </row>
    <row r="72" spans="1:57" ht="11.25">
      <c r="B72" s="18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7"/>
    </row>
    <row r="73" spans="1:57" ht="11.25">
      <c r="B73" s="18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7"/>
    </row>
    <row r="74" spans="1:57" ht="11.25">
      <c r="B74" s="18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7"/>
    </row>
    <row r="75" spans="1:57" s="2" customFormat="1" ht="12.75">
      <c r="A75" s="31"/>
      <c r="B75" s="32"/>
      <c r="C75" s="33"/>
      <c r="D75" s="49" t="s">
        <v>49</v>
      </c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49" t="s">
        <v>50</v>
      </c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49" t="s">
        <v>49</v>
      </c>
      <c r="AI75" s="35"/>
      <c r="AJ75" s="35"/>
      <c r="AK75" s="35"/>
      <c r="AL75" s="35"/>
      <c r="AM75" s="49" t="s">
        <v>50</v>
      </c>
      <c r="AN75" s="35"/>
      <c r="AO75" s="35"/>
      <c r="AP75" s="33"/>
      <c r="AQ75" s="33"/>
      <c r="AR75" s="36"/>
      <c r="BE75" s="31"/>
    </row>
    <row r="76" spans="1:57" s="2" customFormat="1" ht="11.25">
      <c r="A76" s="31"/>
      <c r="B76" s="32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  <c r="AQ76" s="33"/>
      <c r="AR76" s="36"/>
      <c r="BE76" s="31"/>
    </row>
    <row r="77" spans="1:57" s="2" customFormat="1" ht="6.95" customHeight="1">
      <c r="A77" s="31"/>
      <c r="B77" s="51"/>
      <c r="C77" s="52"/>
      <c r="D77" s="52"/>
      <c r="E77" s="52"/>
      <c r="F77" s="52"/>
      <c r="G77" s="52"/>
      <c r="H77" s="52"/>
      <c r="I77" s="52"/>
      <c r="J77" s="52"/>
      <c r="K77" s="52"/>
      <c r="L77" s="52"/>
      <c r="M77" s="52"/>
      <c r="N77" s="52"/>
      <c r="O77" s="52"/>
      <c r="P77" s="52"/>
      <c r="Q77" s="52"/>
      <c r="R77" s="52"/>
      <c r="S77" s="52"/>
      <c r="T77" s="52"/>
      <c r="U77" s="52"/>
      <c r="V77" s="52"/>
      <c r="W77" s="52"/>
      <c r="X77" s="52"/>
      <c r="Y77" s="52"/>
      <c r="Z77" s="52"/>
      <c r="AA77" s="52"/>
      <c r="AB77" s="52"/>
      <c r="AC77" s="52"/>
      <c r="AD77" s="52"/>
      <c r="AE77" s="52"/>
      <c r="AF77" s="52"/>
      <c r="AG77" s="52"/>
      <c r="AH77" s="52"/>
      <c r="AI77" s="52"/>
      <c r="AJ77" s="52"/>
      <c r="AK77" s="52"/>
      <c r="AL77" s="52"/>
      <c r="AM77" s="52"/>
      <c r="AN77" s="52"/>
      <c r="AO77" s="52"/>
      <c r="AP77" s="52"/>
      <c r="AQ77" s="52"/>
      <c r="AR77" s="36"/>
      <c r="BE77" s="31"/>
    </row>
    <row r="81" spans="1:90" s="2" customFormat="1" ht="6.95" customHeight="1">
      <c r="A81" s="31"/>
      <c r="B81" s="53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  <c r="Q81" s="54"/>
      <c r="R81" s="54"/>
      <c r="S81" s="54"/>
      <c r="T81" s="54"/>
      <c r="U81" s="54"/>
      <c r="V81" s="54"/>
      <c r="W81" s="54"/>
      <c r="X81" s="54"/>
      <c r="Y81" s="54"/>
      <c r="Z81" s="54"/>
      <c r="AA81" s="54"/>
      <c r="AB81" s="54"/>
      <c r="AC81" s="54"/>
      <c r="AD81" s="54"/>
      <c r="AE81" s="54"/>
      <c r="AF81" s="54"/>
      <c r="AG81" s="54"/>
      <c r="AH81" s="54"/>
      <c r="AI81" s="54"/>
      <c r="AJ81" s="54"/>
      <c r="AK81" s="54"/>
      <c r="AL81" s="54"/>
      <c r="AM81" s="54"/>
      <c r="AN81" s="54"/>
      <c r="AO81" s="54"/>
      <c r="AP81" s="54"/>
      <c r="AQ81" s="54"/>
      <c r="AR81" s="36"/>
      <c r="BE81" s="31"/>
    </row>
    <row r="82" spans="1:90" s="2" customFormat="1" ht="24.95" customHeight="1">
      <c r="A82" s="31"/>
      <c r="B82" s="32"/>
      <c r="C82" s="20" t="s">
        <v>53</v>
      </c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J82" s="33"/>
      <c r="AK82" s="33"/>
      <c r="AL82" s="33"/>
      <c r="AM82" s="33"/>
      <c r="AN82" s="33"/>
      <c r="AO82" s="33"/>
      <c r="AP82" s="33"/>
      <c r="AQ82" s="33"/>
      <c r="AR82" s="36"/>
      <c r="BE82" s="31"/>
    </row>
    <row r="83" spans="1:90" s="2" customFormat="1" ht="6.95" customHeight="1">
      <c r="A83" s="31"/>
      <c r="B83" s="32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36"/>
      <c r="BE83" s="31"/>
    </row>
    <row r="84" spans="1:90" s="4" customFormat="1" ht="12" customHeight="1">
      <c r="B84" s="55"/>
      <c r="C84" s="26" t="s">
        <v>13</v>
      </c>
      <c r="D84" s="56"/>
      <c r="E84" s="56"/>
      <c r="F84" s="56"/>
      <c r="G84" s="56"/>
      <c r="H84" s="56"/>
      <c r="I84" s="56"/>
      <c r="J84" s="56"/>
      <c r="K84" s="56"/>
      <c r="L84" s="56" t="str">
        <f>K5</f>
        <v>Smecky-vyuziti-prost</v>
      </c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6"/>
      <c r="AC84" s="56"/>
      <c r="AD84" s="56"/>
      <c r="AE84" s="56"/>
      <c r="AF84" s="56"/>
      <c r="AG84" s="56"/>
      <c r="AH84" s="56"/>
      <c r="AI84" s="56"/>
      <c r="AJ84" s="56"/>
      <c r="AK84" s="56"/>
      <c r="AL84" s="56"/>
      <c r="AM84" s="56"/>
      <c r="AN84" s="56"/>
      <c r="AO84" s="56"/>
      <c r="AP84" s="56"/>
      <c r="AQ84" s="56"/>
      <c r="AR84" s="57"/>
    </row>
    <row r="85" spans="1:90" s="5" customFormat="1" ht="36.950000000000003" customHeight="1">
      <c r="B85" s="58"/>
      <c r="C85" s="59" t="s">
        <v>16</v>
      </c>
      <c r="D85" s="60"/>
      <c r="E85" s="60"/>
      <c r="F85" s="60"/>
      <c r="G85" s="60"/>
      <c r="H85" s="60"/>
      <c r="I85" s="60"/>
      <c r="J85" s="60"/>
      <c r="K85" s="60"/>
      <c r="L85" s="243" t="str">
        <f>K6</f>
        <v>Využití prostoru v přízemí, objekt  MZe ČR, Ve Smečkách 33,Praha 1</v>
      </c>
      <c r="M85" s="244"/>
      <c r="N85" s="244"/>
      <c r="O85" s="244"/>
      <c r="P85" s="244"/>
      <c r="Q85" s="244"/>
      <c r="R85" s="244"/>
      <c r="S85" s="244"/>
      <c r="T85" s="244"/>
      <c r="U85" s="244"/>
      <c r="V85" s="244"/>
      <c r="W85" s="244"/>
      <c r="X85" s="244"/>
      <c r="Y85" s="244"/>
      <c r="Z85" s="244"/>
      <c r="AA85" s="244"/>
      <c r="AB85" s="244"/>
      <c r="AC85" s="244"/>
      <c r="AD85" s="244"/>
      <c r="AE85" s="244"/>
      <c r="AF85" s="244"/>
      <c r="AG85" s="244"/>
      <c r="AH85" s="244"/>
      <c r="AI85" s="244"/>
      <c r="AJ85" s="244"/>
      <c r="AK85" s="244"/>
      <c r="AL85" s="244"/>
      <c r="AM85" s="244"/>
      <c r="AN85" s="244"/>
      <c r="AO85" s="244"/>
      <c r="AP85" s="60"/>
      <c r="AQ85" s="60"/>
      <c r="AR85" s="61"/>
    </row>
    <row r="86" spans="1:90" s="2" customFormat="1" ht="6.95" customHeight="1">
      <c r="A86" s="31"/>
      <c r="B86" s="32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J86" s="33"/>
      <c r="AK86" s="33"/>
      <c r="AL86" s="33"/>
      <c r="AM86" s="33"/>
      <c r="AN86" s="33"/>
      <c r="AO86" s="33"/>
      <c r="AP86" s="33"/>
      <c r="AQ86" s="33"/>
      <c r="AR86" s="36"/>
      <c r="BE86" s="31"/>
    </row>
    <row r="87" spans="1:90" s="2" customFormat="1" ht="12" customHeight="1">
      <c r="A87" s="31"/>
      <c r="B87" s="32"/>
      <c r="C87" s="26" t="s">
        <v>20</v>
      </c>
      <c r="D87" s="33"/>
      <c r="E87" s="33"/>
      <c r="F87" s="33"/>
      <c r="G87" s="33"/>
      <c r="H87" s="33"/>
      <c r="I87" s="33"/>
      <c r="J87" s="33"/>
      <c r="K87" s="33"/>
      <c r="L87" s="62" t="str">
        <f>IF(K8="","",K8)</f>
        <v>objekt  MZe ČR, Ve Smečkách 33,Praha 1</v>
      </c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33"/>
      <c r="AG87" s="33"/>
      <c r="AH87" s="33"/>
      <c r="AI87" s="26" t="s">
        <v>22</v>
      </c>
      <c r="AJ87" s="33"/>
      <c r="AK87" s="33"/>
      <c r="AL87" s="33"/>
      <c r="AM87" s="245" t="str">
        <f>IF(AN8= "","",AN8)</f>
        <v>26. 5. 2020</v>
      </c>
      <c r="AN87" s="245"/>
      <c r="AO87" s="33"/>
      <c r="AP87" s="33"/>
      <c r="AQ87" s="33"/>
      <c r="AR87" s="36"/>
      <c r="BE87" s="31"/>
    </row>
    <row r="88" spans="1:90" s="2" customFormat="1" ht="6.95" customHeight="1">
      <c r="A88" s="31"/>
      <c r="B88" s="32"/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F88" s="33"/>
      <c r="AG88" s="33"/>
      <c r="AH88" s="33"/>
      <c r="AI88" s="33"/>
      <c r="AJ88" s="33"/>
      <c r="AK88" s="33"/>
      <c r="AL88" s="33"/>
      <c r="AM88" s="33"/>
      <c r="AN88" s="33"/>
      <c r="AO88" s="33"/>
      <c r="AP88" s="33"/>
      <c r="AQ88" s="33"/>
      <c r="AR88" s="36"/>
      <c r="BE88" s="31"/>
    </row>
    <row r="89" spans="1:90" s="2" customFormat="1" ht="15.2" customHeight="1">
      <c r="A89" s="31"/>
      <c r="B89" s="32"/>
      <c r="C89" s="26" t="s">
        <v>24</v>
      </c>
      <c r="D89" s="33"/>
      <c r="E89" s="33"/>
      <c r="F89" s="33"/>
      <c r="G89" s="33"/>
      <c r="H89" s="33"/>
      <c r="I89" s="33"/>
      <c r="J89" s="33"/>
      <c r="K89" s="33"/>
      <c r="L89" s="56" t="str">
        <f>IF(E11= "","",E11)</f>
        <v xml:space="preserve"> </v>
      </c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26" t="s">
        <v>30</v>
      </c>
      <c r="AJ89" s="33"/>
      <c r="AK89" s="33"/>
      <c r="AL89" s="33"/>
      <c r="AM89" s="246" t="str">
        <f>IF(E17="","",E17)</f>
        <v xml:space="preserve"> </v>
      </c>
      <c r="AN89" s="247"/>
      <c r="AO89" s="247"/>
      <c r="AP89" s="247"/>
      <c r="AQ89" s="33"/>
      <c r="AR89" s="36"/>
      <c r="AS89" s="248" t="s">
        <v>54</v>
      </c>
      <c r="AT89" s="249"/>
      <c r="AU89" s="64"/>
      <c r="AV89" s="64"/>
      <c r="AW89" s="64"/>
      <c r="AX89" s="64"/>
      <c r="AY89" s="64"/>
      <c r="AZ89" s="64"/>
      <c r="BA89" s="64"/>
      <c r="BB89" s="64"/>
      <c r="BC89" s="64"/>
      <c r="BD89" s="65"/>
      <c r="BE89" s="31"/>
    </row>
    <row r="90" spans="1:90" s="2" customFormat="1" ht="15.2" customHeight="1">
      <c r="A90" s="31"/>
      <c r="B90" s="32"/>
      <c r="C90" s="26" t="s">
        <v>28</v>
      </c>
      <c r="D90" s="33"/>
      <c r="E90" s="33"/>
      <c r="F90" s="33"/>
      <c r="G90" s="33"/>
      <c r="H90" s="33"/>
      <c r="I90" s="33"/>
      <c r="J90" s="33"/>
      <c r="K90" s="33"/>
      <c r="L90" s="56" t="str">
        <f>IF(E14= "Vyplň údaj","",E14)</f>
        <v/>
      </c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26" t="s">
        <v>32</v>
      </c>
      <c r="AJ90" s="33"/>
      <c r="AK90" s="33"/>
      <c r="AL90" s="33"/>
      <c r="AM90" s="246" t="str">
        <f>IF(E20="","",E20)</f>
        <v xml:space="preserve"> </v>
      </c>
      <c r="AN90" s="247"/>
      <c r="AO90" s="247"/>
      <c r="AP90" s="247"/>
      <c r="AQ90" s="33"/>
      <c r="AR90" s="36"/>
      <c r="AS90" s="250"/>
      <c r="AT90" s="251"/>
      <c r="AU90" s="66"/>
      <c r="AV90" s="66"/>
      <c r="AW90" s="66"/>
      <c r="AX90" s="66"/>
      <c r="AY90" s="66"/>
      <c r="AZ90" s="66"/>
      <c r="BA90" s="66"/>
      <c r="BB90" s="66"/>
      <c r="BC90" s="66"/>
      <c r="BD90" s="67"/>
      <c r="BE90" s="31"/>
    </row>
    <row r="91" spans="1:90" s="2" customFormat="1" ht="10.9" customHeight="1">
      <c r="A91" s="31"/>
      <c r="B91" s="32"/>
      <c r="C91" s="33"/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F91" s="33"/>
      <c r="AG91" s="33"/>
      <c r="AH91" s="33"/>
      <c r="AI91" s="33"/>
      <c r="AJ91" s="33"/>
      <c r="AK91" s="33"/>
      <c r="AL91" s="33"/>
      <c r="AM91" s="33"/>
      <c r="AN91" s="33"/>
      <c r="AO91" s="33"/>
      <c r="AP91" s="33"/>
      <c r="AQ91" s="33"/>
      <c r="AR91" s="36"/>
      <c r="AS91" s="252"/>
      <c r="AT91" s="253"/>
      <c r="AU91" s="68"/>
      <c r="AV91" s="68"/>
      <c r="AW91" s="68"/>
      <c r="AX91" s="68"/>
      <c r="AY91" s="68"/>
      <c r="AZ91" s="68"/>
      <c r="BA91" s="68"/>
      <c r="BB91" s="68"/>
      <c r="BC91" s="68"/>
      <c r="BD91" s="69"/>
      <c r="BE91" s="31"/>
    </row>
    <row r="92" spans="1:90" s="2" customFormat="1" ht="29.25" customHeight="1">
      <c r="A92" s="31"/>
      <c r="B92" s="32"/>
      <c r="C92" s="254" t="s">
        <v>55</v>
      </c>
      <c r="D92" s="255"/>
      <c r="E92" s="255"/>
      <c r="F92" s="255"/>
      <c r="G92" s="255"/>
      <c r="H92" s="70"/>
      <c r="I92" s="256" t="s">
        <v>56</v>
      </c>
      <c r="J92" s="255"/>
      <c r="K92" s="255"/>
      <c r="L92" s="255"/>
      <c r="M92" s="255"/>
      <c r="N92" s="255"/>
      <c r="O92" s="255"/>
      <c r="P92" s="255"/>
      <c r="Q92" s="255"/>
      <c r="R92" s="255"/>
      <c r="S92" s="255"/>
      <c r="T92" s="255"/>
      <c r="U92" s="255"/>
      <c r="V92" s="255"/>
      <c r="W92" s="255"/>
      <c r="X92" s="255"/>
      <c r="Y92" s="255"/>
      <c r="Z92" s="255"/>
      <c r="AA92" s="255"/>
      <c r="AB92" s="255"/>
      <c r="AC92" s="255"/>
      <c r="AD92" s="255"/>
      <c r="AE92" s="255"/>
      <c r="AF92" s="255"/>
      <c r="AG92" s="257" t="s">
        <v>57</v>
      </c>
      <c r="AH92" s="255"/>
      <c r="AI92" s="255"/>
      <c r="AJ92" s="255"/>
      <c r="AK92" s="255"/>
      <c r="AL92" s="255"/>
      <c r="AM92" s="255"/>
      <c r="AN92" s="256" t="s">
        <v>58</v>
      </c>
      <c r="AO92" s="255"/>
      <c r="AP92" s="258"/>
      <c r="AQ92" s="71" t="s">
        <v>59</v>
      </c>
      <c r="AR92" s="36"/>
      <c r="AS92" s="72" t="s">
        <v>60</v>
      </c>
      <c r="AT92" s="73" t="s">
        <v>61</v>
      </c>
      <c r="AU92" s="73" t="s">
        <v>62</v>
      </c>
      <c r="AV92" s="73" t="s">
        <v>63</v>
      </c>
      <c r="AW92" s="73" t="s">
        <v>64</v>
      </c>
      <c r="AX92" s="73" t="s">
        <v>65</v>
      </c>
      <c r="AY92" s="73" t="s">
        <v>66</v>
      </c>
      <c r="AZ92" s="73" t="s">
        <v>67</v>
      </c>
      <c r="BA92" s="73" t="s">
        <v>68</v>
      </c>
      <c r="BB92" s="73" t="s">
        <v>69</v>
      </c>
      <c r="BC92" s="73" t="s">
        <v>70</v>
      </c>
      <c r="BD92" s="74" t="s">
        <v>71</v>
      </c>
      <c r="BE92" s="31"/>
    </row>
    <row r="93" spans="1:90" s="2" customFormat="1" ht="10.9" customHeight="1">
      <c r="A93" s="31"/>
      <c r="B93" s="32"/>
      <c r="C93" s="33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33"/>
      <c r="AJ93" s="33"/>
      <c r="AK93" s="33"/>
      <c r="AL93" s="33"/>
      <c r="AM93" s="33"/>
      <c r="AN93" s="33"/>
      <c r="AO93" s="33"/>
      <c r="AP93" s="33"/>
      <c r="AQ93" s="33"/>
      <c r="AR93" s="36"/>
      <c r="AS93" s="75"/>
      <c r="AT93" s="76"/>
      <c r="AU93" s="76"/>
      <c r="AV93" s="76"/>
      <c r="AW93" s="76"/>
      <c r="AX93" s="76"/>
      <c r="AY93" s="76"/>
      <c r="AZ93" s="76"/>
      <c r="BA93" s="76"/>
      <c r="BB93" s="76"/>
      <c r="BC93" s="76"/>
      <c r="BD93" s="77"/>
      <c r="BE93" s="31"/>
    </row>
    <row r="94" spans="1:90" s="6" customFormat="1" ht="32.450000000000003" customHeight="1">
      <c r="B94" s="78"/>
      <c r="C94" s="79" t="s">
        <v>72</v>
      </c>
      <c r="D94" s="80"/>
      <c r="E94" s="80"/>
      <c r="F94" s="80"/>
      <c r="G94" s="80"/>
      <c r="H94" s="80"/>
      <c r="I94" s="80"/>
      <c r="J94" s="80"/>
      <c r="K94" s="80"/>
      <c r="L94" s="80"/>
      <c r="M94" s="80"/>
      <c r="N94" s="80"/>
      <c r="O94" s="80"/>
      <c r="P94" s="80"/>
      <c r="Q94" s="80"/>
      <c r="R94" s="80"/>
      <c r="S94" s="80"/>
      <c r="T94" s="80"/>
      <c r="U94" s="80"/>
      <c r="V94" s="80"/>
      <c r="W94" s="80"/>
      <c r="X94" s="80"/>
      <c r="Y94" s="80"/>
      <c r="Z94" s="80"/>
      <c r="AA94" s="80"/>
      <c r="AB94" s="80"/>
      <c r="AC94" s="80"/>
      <c r="AD94" s="80"/>
      <c r="AE94" s="80"/>
      <c r="AF94" s="80"/>
      <c r="AG94" s="262">
        <f>ROUND(AG95,2)</f>
        <v>0</v>
      </c>
      <c r="AH94" s="262"/>
      <c r="AI94" s="262"/>
      <c r="AJ94" s="262"/>
      <c r="AK94" s="262"/>
      <c r="AL94" s="262"/>
      <c r="AM94" s="262"/>
      <c r="AN94" s="263">
        <f>SUM(AG94,AT94)</f>
        <v>0</v>
      </c>
      <c r="AO94" s="263"/>
      <c r="AP94" s="263"/>
      <c r="AQ94" s="82" t="s">
        <v>1</v>
      </c>
      <c r="AR94" s="83"/>
      <c r="AS94" s="84">
        <f>ROUND(AS95,2)</f>
        <v>0</v>
      </c>
      <c r="AT94" s="85">
        <f>ROUND(SUM(AV94:AW94),2)</f>
        <v>0</v>
      </c>
      <c r="AU94" s="86">
        <f>ROUND(AU95,5)</f>
        <v>0</v>
      </c>
      <c r="AV94" s="85">
        <f>ROUND(AZ94*L29,2)</f>
        <v>0</v>
      </c>
      <c r="AW94" s="85">
        <f>ROUND(BA94*L30,2)</f>
        <v>0</v>
      </c>
      <c r="AX94" s="85">
        <f>ROUND(BB94*L29,2)</f>
        <v>0</v>
      </c>
      <c r="AY94" s="85">
        <f>ROUND(BC94*L30,2)</f>
        <v>0</v>
      </c>
      <c r="AZ94" s="85">
        <f>ROUND(AZ95,2)</f>
        <v>0</v>
      </c>
      <c r="BA94" s="85">
        <f>ROUND(BA95,2)</f>
        <v>0</v>
      </c>
      <c r="BB94" s="85">
        <f>ROUND(BB95,2)</f>
        <v>0</v>
      </c>
      <c r="BC94" s="85">
        <f>ROUND(BC95,2)</f>
        <v>0</v>
      </c>
      <c r="BD94" s="87">
        <f>ROUND(BD95,2)</f>
        <v>0</v>
      </c>
      <c r="BS94" s="88" t="s">
        <v>73</v>
      </c>
      <c r="BT94" s="88" t="s">
        <v>74</v>
      </c>
      <c r="BV94" s="88" t="s">
        <v>75</v>
      </c>
      <c r="BW94" s="88" t="s">
        <v>5</v>
      </c>
      <c r="BX94" s="88" t="s">
        <v>76</v>
      </c>
      <c r="CL94" s="88" t="s">
        <v>1</v>
      </c>
    </row>
    <row r="95" spans="1:90" s="7" customFormat="1" ht="37.5" customHeight="1">
      <c r="A95" s="89" t="s">
        <v>77</v>
      </c>
      <c r="B95" s="90"/>
      <c r="C95" s="91"/>
      <c r="D95" s="261" t="s">
        <v>14</v>
      </c>
      <c r="E95" s="261"/>
      <c r="F95" s="261"/>
      <c r="G95" s="261"/>
      <c r="H95" s="261"/>
      <c r="I95" s="92"/>
      <c r="J95" s="261" t="s">
        <v>17</v>
      </c>
      <c r="K95" s="261"/>
      <c r="L95" s="261"/>
      <c r="M95" s="261"/>
      <c r="N95" s="261"/>
      <c r="O95" s="261"/>
      <c r="P95" s="261"/>
      <c r="Q95" s="261"/>
      <c r="R95" s="261"/>
      <c r="S95" s="261"/>
      <c r="T95" s="261"/>
      <c r="U95" s="261"/>
      <c r="V95" s="261"/>
      <c r="W95" s="261"/>
      <c r="X95" s="261"/>
      <c r="Y95" s="261"/>
      <c r="Z95" s="261"/>
      <c r="AA95" s="261"/>
      <c r="AB95" s="261"/>
      <c r="AC95" s="261"/>
      <c r="AD95" s="261"/>
      <c r="AE95" s="261"/>
      <c r="AF95" s="261"/>
      <c r="AG95" s="259">
        <f>'Smecky-vyuziti-prost - Vy...'!J28</f>
        <v>0</v>
      </c>
      <c r="AH95" s="260"/>
      <c r="AI95" s="260"/>
      <c r="AJ95" s="260"/>
      <c r="AK95" s="260"/>
      <c r="AL95" s="260"/>
      <c r="AM95" s="260"/>
      <c r="AN95" s="259">
        <f>SUM(AG95,AT95)</f>
        <v>0</v>
      </c>
      <c r="AO95" s="260"/>
      <c r="AP95" s="260"/>
      <c r="AQ95" s="93" t="s">
        <v>78</v>
      </c>
      <c r="AR95" s="94"/>
      <c r="AS95" s="95">
        <v>0</v>
      </c>
      <c r="AT95" s="96">
        <f>ROUND(SUM(AV95:AW95),2)</f>
        <v>0</v>
      </c>
      <c r="AU95" s="97">
        <f>'Smecky-vyuziti-prost - Vy...'!P134</f>
        <v>0</v>
      </c>
      <c r="AV95" s="96">
        <f>'Smecky-vyuziti-prost - Vy...'!J31</f>
        <v>0</v>
      </c>
      <c r="AW95" s="96">
        <f>'Smecky-vyuziti-prost - Vy...'!J32</f>
        <v>0</v>
      </c>
      <c r="AX95" s="96">
        <f>'Smecky-vyuziti-prost - Vy...'!J33</f>
        <v>0</v>
      </c>
      <c r="AY95" s="96">
        <f>'Smecky-vyuziti-prost - Vy...'!J34</f>
        <v>0</v>
      </c>
      <c r="AZ95" s="96">
        <f>'Smecky-vyuziti-prost - Vy...'!F31</f>
        <v>0</v>
      </c>
      <c r="BA95" s="96">
        <f>'Smecky-vyuziti-prost - Vy...'!F32</f>
        <v>0</v>
      </c>
      <c r="BB95" s="96">
        <f>'Smecky-vyuziti-prost - Vy...'!F33</f>
        <v>0</v>
      </c>
      <c r="BC95" s="96">
        <f>'Smecky-vyuziti-prost - Vy...'!F34</f>
        <v>0</v>
      </c>
      <c r="BD95" s="98">
        <f>'Smecky-vyuziti-prost - Vy...'!F35</f>
        <v>0</v>
      </c>
      <c r="BT95" s="99" t="s">
        <v>79</v>
      </c>
      <c r="BU95" s="99" t="s">
        <v>80</v>
      </c>
      <c r="BV95" s="99" t="s">
        <v>75</v>
      </c>
      <c r="BW95" s="99" t="s">
        <v>5</v>
      </c>
      <c r="BX95" s="99" t="s">
        <v>76</v>
      </c>
      <c r="CL95" s="99" t="s">
        <v>1</v>
      </c>
    </row>
    <row r="96" spans="1:90" s="2" customFormat="1" ht="30" customHeight="1">
      <c r="A96" s="31"/>
      <c r="B96" s="32"/>
      <c r="C96" s="33"/>
      <c r="D96" s="33"/>
      <c r="E96" s="33"/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F96" s="33"/>
      <c r="AG96" s="33"/>
      <c r="AH96" s="33"/>
      <c r="AI96" s="33"/>
      <c r="AJ96" s="33"/>
      <c r="AK96" s="33"/>
      <c r="AL96" s="33"/>
      <c r="AM96" s="33"/>
      <c r="AN96" s="33"/>
      <c r="AO96" s="33"/>
      <c r="AP96" s="33"/>
      <c r="AQ96" s="33"/>
      <c r="AR96" s="36"/>
      <c r="AS96" s="31"/>
      <c r="AT96" s="31"/>
      <c r="AU96" s="31"/>
      <c r="AV96" s="31"/>
      <c r="AW96" s="31"/>
      <c r="AX96" s="31"/>
      <c r="AY96" s="31"/>
      <c r="AZ96" s="31"/>
      <c r="BA96" s="31"/>
      <c r="BB96" s="31"/>
      <c r="BC96" s="31"/>
      <c r="BD96" s="31"/>
      <c r="BE96" s="31"/>
    </row>
    <row r="97" spans="1:57" s="2" customFormat="1" ht="6.95" customHeight="1">
      <c r="A97" s="31"/>
      <c r="B97" s="51"/>
      <c r="C97" s="52"/>
      <c r="D97" s="52"/>
      <c r="E97" s="52"/>
      <c r="F97" s="52"/>
      <c r="G97" s="52"/>
      <c r="H97" s="52"/>
      <c r="I97" s="52"/>
      <c r="J97" s="52"/>
      <c r="K97" s="52"/>
      <c r="L97" s="52"/>
      <c r="M97" s="52"/>
      <c r="N97" s="52"/>
      <c r="O97" s="52"/>
      <c r="P97" s="52"/>
      <c r="Q97" s="52"/>
      <c r="R97" s="52"/>
      <c r="S97" s="52"/>
      <c r="T97" s="52"/>
      <c r="U97" s="52"/>
      <c r="V97" s="52"/>
      <c r="W97" s="52"/>
      <c r="X97" s="52"/>
      <c r="Y97" s="52"/>
      <c r="Z97" s="52"/>
      <c r="AA97" s="52"/>
      <c r="AB97" s="52"/>
      <c r="AC97" s="52"/>
      <c r="AD97" s="52"/>
      <c r="AE97" s="52"/>
      <c r="AF97" s="52"/>
      <c r="AG97" s="52"/>
      <c r="AH97" s="52"/>
      <c r="AI97" s="52"/>
      <c r="AJ97" s="52"/>
      <c r="AK97" s="52"/>
      <c r="AL97" s="52"/>
      <c r="AM97" s="52"/>
      <c r="AN97" s="52"/>
      <c r="AO97" s="52"/>
      <c r="AP97" s="52"/>
      <c r="AQ97" s="52"/>
      <c r="AR97" s="36"/>
      <c r="AS97" s="31"/>
      <c r="AT97" s="31"/>
      <c r="AU97" s="31"/>
      <c r="AV97" s="31"/>
      <c r="AW97" s="31"/>
      <c r="AX97" s="31"/>
      <c r="AY97" s="31"/>
      <c r="AZ97" s="31"/>
      <c r="BA97" s="31"/>
      <c r="BB97" s="31"/>
      <c r="BC97" s="31"/>
      <c r="BD97" s="31"/>
      <c r="BE97" s="31"/>
    </row>
  </sheetData>
  <sheetProtection algorithmName="SHA-512" hashValue="w0PwUGNN0K3T+vHvuiiRs3Q5vF+HGLtHz3wjOtNU8CaLV3aLq5iWVeX6ECDyKq5o2uWkJCQS1OBSGT5MZ4YNaw==" saltValue="iEXd/Vj7o3xDSYzumQ4I7VKAZg8jMfwrZ2q0mNRN4kCDBw3F5tKlF5yMc54yz0TFohnPM4h5CwujOcpZgpH4Gg==" spinCount="100000" sheet="1" objects="1" scenarios="1" formatColumns="0" formatRows="0"/>
  <mergeCells count="42">
    <mergeCell ref="AR2:BE2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95" location="'Smecky-vyuziti-prost - Vy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24"/>
  <sheetViews>
    <sheetView showGridLines="0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100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100"/>
      <c r="L2" s="264"/>
      <c r="M2" s="264"/>
      <c r="N2" s="264"/>
      <c r="O2" s="264"/>
      <c r="P2" s="264"/>
      <c r="Q2" s="264"/>
      <c r="R2" s="264"/>
      <c r="S2" s="264"/>
      <c r="T2" s="264"/>
      <c r="U2" s="264"/>
      <c r="V2" s="264"/>
      <c r="AT2" s="14" t="s">
        <v>5</v>
      </c>
    </row>
    <row r="3" spans="1:46" s="1" customFormat="1" ht="6.95" customHeight="1">
      <c r="B3" s="101"/>
      <c r="C3" s="102"/>
      <c r="D3" s="102"/>
      <c r="E3" s="102"/>
      <c r="F3" s="102"/>
      <c r="G3" s="102"/>
      <c r="H3" s="102"/>
      <c r="I3" s="103"/>
      <c r="J3" s="102"/>
      <c r="K3" s="102"/>
      <c r="L3" s="17"/>
      <c r="AT3" s="14" t="s">
        <v>81</v>
      </c>
    </row>
    <row r="4" spans="1:46" s="1" customFormat="1" ht="24.95" customHeight="1">
      <c r="B4" s="17"/>
      <c r="D4" s="104" t="s">
        <v>82</v>
      </c>
      <c r="I4" s="100"/>
      <c r="L4" s="17"/>
      <c r="M4" s="105" t="s">
        <v>10</v>
      </c>
      <c r="AT4" s="14" t="s">
        <v>4</v>
      </c>
    </row>
    <row r="5" spans="1:46" s="1" customFormat="1" ht="6.95" customHeight="1">
      <c r="B5" s="17"/>
      <c r="I5" s="100"/>
      <c r="L5" s="17"/>
    </row>
    <row r="6" spans="1:46" s="2" customFormat="1" ht="12" customHeight="1">
      <c r="A6" s="31"/>
      <c r="B6" s="36"/>
      <c r="C6" s="31"/>
      <c r="D6" s="106" t="s">
        <v>16</v>
      </c>
      <c r="E6" s="31"/>
      <c r="F6" s="31"/>
      <c r="G6" s="31"/>
      <c r="H6" s="31"/>
      <c r="I6" s="107"/>
      <c r="J6" s="31"/>
      <c r="K6" s="31"/>
      <c r="L6" s="48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</row>
    <row r="7" spans="1:46" s="2" customFormat="1" ht="24.75" customHeight="1">
      <c r="A7" s="31"/>
      <c r="B7" s="36"/>
      <c r="C7" s="31"/>
      <c r="D7" s="31"/>
      <c r="E7" s="265" t="s">
        <v>17</v>
      </c>
      <c r="F7" s="266"/>
      <c r="G7" s="266"/>
      <c r="H7" s="266"/>
      <c r="I7" s="107"/>
      <c r="J7" s="31"/>
      <c r="K7" s="31"/>
      <c r="L7" s="48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</row>
    <row r="8" spans="1:46" s="2" customFormat="1" ht="11.25">
      <c r="A8" s="31"/>
      <c r="B8" s="36"/>
      <c r="C8" s="31"/>
      <c r="D8" s="31"/>
      <c r="E8" s="31"/>
      <c r="F8" s="31"/>
      <c r="G8" s="31"/>
      <c r="H8" s="31"/>
      <c r="I8" s="107"/>
      <c r="J8" s="31"/>
      <c r="K8" s="31"/>
      <c r="L8" s="48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</row>
    <row r="9" spans="1:46" s="2" customFormat="1" ht="12" customHeight="1">
      <c r="A9" s="31"/>
      <c r="B9" s="36"/>
      <c r="C9" s="31"/>
      <c r="D9" s="106" t="s">
        <v>18</v>
      </c>
      <c r="E9" s="31"/>
      <c r="F9" s="108" t="s">
        <v>1</v>
      </c>
      <c r="G9" s="31"/>
      <c r="H9" s="31"/>
      <c r="I9" s="109" t="s">
        <v>19</v>
      </c>
      <c r="J9" s="108" t="s">
        <v>1</v>
      </c>
      <c r="K9" s="31"/>
      <c r="L9" s="48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 ht="12" customHeight="1">
      <c r="A10" s="31"/>
      <c r="B10" s="36"/>
      <c r="C10" s="31"/>
      <c r="D10" s="106" t="s">
        <v>20</v>
      </c>
      <c r="E10" s="31"/>
      <c r="F10" s="108" t="s">
        <v>21</v>
      </c>
      <c r="G10" s="31"/>
      <c r="H10" s="31"/>
      <c r="I10" s="109" t="s">
        <v>22</v>
      </c>
      <c r="J10" s="110" t="str">
        <f>'Rekapitulace stavby'!AN8</f>
        <v>26. 5. 2020</v>
      </c>
      <c r="K10" s="31"/>
      <c r="L10" s="48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0.9" customHeight="1">
      <c r="A11" s="31"/>
      <c r="B11" s="36"/>
      <c r="C11" s="31"/>
      <c r="D11" s="31"/>
      <c r="E11" s="31"/>
      <c r="F11" s="31"/>
      <c r="G11" s="31"/>
      <c r="H11" s="31"/>
      <c r="I11" s="107"/>
      <c r="J11" s="31"/>
      <c r="K11" s="31"/>
      <c r="L11" s="48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 ht="12" customHeight="1">
      <c r="A12" s="31"/>
      <c r="B12" s="36"/>
      <c r="C12" s="31"/>
      <c r="D12" s="106" t="s">
        <v>24</v>
      </c>
      <c r="E12" s="31"/>
      <c r="F12" s="31"/>
      <c r="G12" s="31"/>
      <c r="H12" s="31"/>
      <c r="I12" s="109" t="s">
        <v>25</v>
      </c>
      <c r="J12" s="108" t="str">
        <f>IF('Rekapitulace stavby'!AN10="","",'Rekapitulace stavby'!AN10)</f>
        <v/>
      </c>
      <c r="K12" s="31"/>
      <c r="L12" s="48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8" customHeight="1">
      <c r="A13" s="31"/>
      <c r="B13" s="36"/>
      <c r="C13" s="31"/>
      <c r="D13" s="31"/>
      <c r="E13" s="108" t="str">
        <f>IF('Rekapitulace stavby'!E11="","",'Rekapitulace stavby'!E11)</f>
        <v xml:space="preserve"> </v>
      </c>
      <c r="F13" s="31"/>
      <c r="G13" s="31"/>
      <c r="H13" s="31"/>
      <c r="I13" s="109" t="s">
        <v>27</v>
      </c>
      <c r="J13" s="108" t="str">
        <f>IF('Rekapitulace stavby'!AN11="","",'Rekapitulace stavby'!AN11)</f>
        <v/>
      </c>
      <c r="K13" s="31"/>
      <c r="L13" s="48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6.95" customHeight="1">
      <c r="A14" s="31"/>
      <c r="B14" s="36"/>
      <c r="C14" s="31"/>
      <c r="D14" s="31"/>
      <c r="E14" s="31"/>
      <c r="F14" s="31"/>
      <c r="G14" s="31"/>
      <c r="H14" s="31"/>
      <c r="I14" s="107"/>
      <c r="J14" s="31"/>
      <c r="K14" s="31"/>
      <c r="L14" s="48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2" customHeight="1">
      <c r="A15" s="31"/>
      <c r="B15" s="36"/>
      <c r="C15" s="31"/>
      <c r="D15" s="106" t="s">
        <v>28</v>
      </c>
      <c r="E15" s="31"/>
      <c r="F15" s="31"/>
      <c r="G15" s="31"/>
      <c r="H15" s="31"/>
      <c r="I15" s="109" t="s">
        <v>25</v>
      </c>
      <c r="J15" s="27" t="str">
        <f>'Rekapitulace stavby'!AN13</f>
        <v>Vyplň údaj</v>
      </c>
      <c r="K15" s="31"/>
      <c r="L15" s="48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18" customHeight="1">
      <c r="A16" s="31"/>
      <c r="B16" s="36"/>
      <c r="C16" s="31"/>
      <c r="D16" s="31"/>
      <c r="E16" s="267" t="str">
        <f>'Rekapitulace stavby'!E14</f>
        <v>Vyplň údaj</v>
      </c>
      <c r="F16" s="268"/>
      <c r="G16" s="268"/>
      <c r="H16" s="268"/>
      <c r="I16" s="109" t="s">
        <v>27</v>
      </c>
      <c r="J16" s="27" t="str">
        <f>'Rekapitulace stavby'!AN14</f>
        <v>Vyplň údaj</v>
      </c>
      <c r="K16" s="31"/>
      <c r="L16" s="48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6.95" customHeight="1">
      <c r="A17" s="31"/>
      <c r="B17" s="36"/>
      <c r="C17" s="31"/>
      <c r="D17" s="31"/>
      <c r="E17" s="31"/>
      <c r="F17" s="31"/>
      <c r="G17" s="31"/>
      <c r="H17" s="31"/>
      <c r="I17" s="107"/>
      <c r="J17" s="31"/>
      <c r="K17" s="31"/>
      <c r="L17" s="48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12" customHeight="1">
      <c r="A18" s="31"/>
      <c r="B18" s="36"/>
      <c r="C18" s="31"/>
      <c r="D18" s="106" t="s">
        <v>30</v>
      </c>
      <c r="E18" s="31"/>
      <c r="F18" s="31"/>
      <c r="G18" s="31"/>
      <c r="H18" s="31"/>
      <c r="I18" s="109" t="s">
        <v>25</v>
      </c>
      <c r="J18" s="108" t="str">
        <f>IF('Rekapitulace stavby'!AN16="","",'Rekapitulace stavby'!AN16)</f>
        <v/>
      </c>
      <c r="K18" s="31"/>
      <c r="L18" s="48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18" customHeight="1">
      <c r="A19" s="31"/>
      <c r="B19" s="36"/>
      <c r="C19" s="31"/>
      <c r="D19" s="31"/>
      <c r="E19" s="108" t="str">
        <f>IF('Rekapitulace stavby'!E17="","",'Rekapitulace stavby'!E17)</f>
        <v xml:space="preserve"> </v>
      </c>
      <c r="F19" s="31"/>
      <c r="G19" s="31"/>
      <c r="H19" s="31"/>
      <c r="I19" s="109" t="s">
        <v>27</v>
      </c>
      <c r="J19" s="108" t="str">
        <f>IF('Rekapitulace stavby'!AN17="","",'Rekapitulace stavby'!AN17)</f>
        <v/>
      </c>
      <c r="K19" s="31"/>
      <c r="L19" s="48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6.95" customHeight="1">
      <c r="A20" s="31"/>
      <c r="B20" s="36"/>
      <c r="C20" s="31"/>
      <c r="D20" s="31"/>
      <c r="E20" s="31"/>
      <c r="F20" s="31"/>
      <c r="G20" s="31"/>
      <c r="H20" s="31"/>
      <c r="I20" s="107"/>
      <c r="J20" s="31"/>
      <c r="K20" s="31"/>
      <c r="L20" s="48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12" customHeight="1">
      <c r="A21" s="31"/>
      <c r="B21" s="36"/>
      <c r="C21" s="31"/>
      <c r="D21" s="106" t="s">
        <v>32</v>
      </c>
      <c r="E21" s="31"/>
      <c r="F21" s="31"/>
      <c r="G21" s="31"/>
      <c r="H21" s="31"/>
      <c r="I21" s="109" t="s">
        <v>25</v>
      </c>
      <c r="J21" s="108" t="str">
        <f>IF('Rekapitulace stavby'!AN19="","",'Rekapitulace stavby'!AN19)</f>
        <v/>
      </c>
      <c r="K21" s="31"/>
      <c r="L21" s="48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18" customHeight="1">
      <c r="A22" s="31"/>
      <c r="B22" s="36"/>
      <c r="C22" s="31"/>
      <c r="D22" s="31"/>
      <c r="E22" s="108" t="str">
        <f>IF('Rekapitulace stavby'!E20="","",'Rekapitulace stavby'!E20)</f>
        <v xml:space="preserve"> </v>
      </c>
      <c r="F22" s="31"/>
      <c r="G22" s="31"/>
      <c r="H22" s="31"/>
      <c r="I22" s="109" t="s">
        <v>27</v>
      </c>
      <c r="J22" s="108" t="str">
        <f>IF('Rekapitulace stavby'!AN20="","",'Rekapitulace stavby'!AN20)</f>
        <v/>
      </c>
      <c r="K22" s="31"/>
      <c r="L22" s="48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6.95" customHeight="1">
      <c r="A23" s="31"/>
      <c r="B23" s="36"/>
      <c r="C23" s="31"/>
      <c r="D23" s="31"/>
      <c r="E23" s="31"/>
      <c r="F23" s="31"/>
      <c r="G23" s="31"/>
      <c r="H23" s="31"/>
      <c r="I23" s="107"/>
      <c r="J23" s="31"/>
      <c r="K23" s="31"/>
      <c r="L23" s="48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12" customHeight="1">
      <c r="A24" s="31"/>
      <c r="B24" s="36"/>
      <c r="C24" s="31"/>
      <c r="D24" s="106" t="s">
        <v>33</v>
      </c>
      <c r="E24" s="31"/>
      <c r="F24" s="31"/>
      <c r="G24" s="31"/>
      <c r="H24" s="31"/>
      <c r="I24" s="107"/>
      <c r="J24" s="31"/>
      <c r="K24" s="31"/>
      <c r="L24" s="48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8" customFormat="1" ht="16.5" customHeight="1">
      <c r="A25" s="111"/>
      <c r="B25" s="112"/>
      <c r="C25" s="111"/>
      <c r="D25" s="111"/>
      <c r="E25" s="269" t="s">
        <v>1</v>
      </c>
      <c r="F25" s="269"/>
      <c r="G25" s="269"/>
      <c r="H25" s="269"/>
      <c r="I25" s="113"/>
      <c r="J25" s="111"/>
      <c r="K25" s="111"/>
      <c r="L25" s="114"/>
      <c r="S25" s="111"/>
      <c r="T25" s="111"/>
      <c r="U25" s="111"/>
      <c r="V25" s="111"/>
      <c r="W25" s="111"/>
      <c r="X25" s="111"/>
      <c r="Y25" s="111"/>
      <c r="Z25" s="111"/>
      <c r="AA25" s="111"/>
      <c r="AB25" s="111"/>
      <c r="AC25" s="111"/>
      <c r="AD25" s="111"/>
      <c r="AE25" s="111"/>
    </row>
    <row r="26" spans="1:31" s="2" customFormat="1" ht="6.95" customHeight="1">
      <c r="A26" s="31"/>
      <c r="B26" s="36"/>
      <c r="C26" s="31"/>
      <c r="D26" s="31"/>
      <c r="E26" s="31"/>
      <c r="F26" s="31"/>
      <c r="G26" s="31"/>
      <c r="H26" s="31"/>
      <c r="I26" s="107"/>
      <c r="J26" s="31"/>
      <c r="K26" s="31"/>
      <c r="L26" s="48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2" customFormat="1" ht="6.95" customHeight="1">
      <c r="A27" s="31"/>
      <c r="B27" s="36"/>
      <c r="C27" s="31"/>
      <c r="D27" s="115"/>
      <c r="E27" s="115"/>
      <c r="F27" s="115"/>
      <c r="G27" s="115"/>
      <c r="H27" s="115"/>
      <c r="I27" s="116"/>
      <c r="J27" s="115"/>
      <c r="K27" s="115"/>
      <c r="L27" s="48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</row>
    <row r="28" spans="1:31" s="2" customFormat="1" ht="25.35" customHeight="1">
      <c r="A28" s="31"/>
      <c r="B28" s="36"/>
      <c r="C28" s="31"/>
      <c r="D28" s="117" t="s">
        <v>34</v>
      </c>
      <c r="E28" s="31"/>
      <c r="F28" s="31"/>
      <c r="G28" s="31"/>
      <c r="H28" s="31"/>
      <c r="I28" s="107"/>
      <c r="J28" s="118">
        <f>ROUND(J134, 2)</f>
        <v>0</v>
      </c>
      <c r="K28" s="31"/>
      <c r="L28" s="48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2" customFormat="1" ht="6.95" customHeight="1">
      <c r="A29" s="31"/>
      <c r="B29" s="36"/>
      <c r="C29" s="31"/>
      <c r="D29" s="115"/>
      <c r="E29" s="115"/>
      <c r="F29" s="115"/>
      <c r="G29" s="115"/>
      <c r="H29" s="115"/>
      <c r="I29" s="116"/>
      <c r="J29" s="115"/>
      <c r="K29" s="115"/>
      <c r="L29" s="48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</row>
    <row r="30" spans="1:31" s="2" customFormat="1" ht="14.45" customHeight="1">
      <c r="A30" s="31"/>
      <c r="B30" s="36"/>
      <c r="C30" s="31"/>
      <c r="D30" s="31"/>
      <c r="E30" s="31"/>
      <c r="F30" s="119" t="s">
        <v>36</v>
      </c>
      <c r="G30" s="31"/>
      <c r="H30" s="31"/>
      <c r="I30" s="120" t="s">
        <v>35</v>
      </c>
      <c r="J30" s="119" t="s">
        <v>37</v>
      </c>
      <c r="K30" s="31"/>
      <c r="L30" s="48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14.45" customHeight="1">
      <c r="A31" s="31"/>
      <c r="B31" s="36"/>
      <c r="C31" s="31"/>
      <c r="D31" s="121" t="s">
        <v>38</v>
      </c>
      <c r="E31" s="106" t="s">
        <v>39</v>
      </c>
      <c r="F31" s="122">
        <f>ROUND((SUM(BE134:BE223)),  2)</f>
        <v>0</v>
      </c>
      <c r="G31" s="31"/>
      <c r="H31" s="31"/>
      <c r="I31" s="123">
        <v>0.21</v>
      </c>
      <c r="J31" s="122">
        <f>ROUND(((SUM(BE134:BE223))*I31),  2)</f>
        <v>0</v>
      </c>
      <c r="K31" s="31"/>
      <c r="L31" s="48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14.45" customHeight="1">
      <c r="A32" s="31"/>
      <c r="B32" s="36"/>
      <c r="C32" s="31"/>
      <c r="D32" s="31"/>
      <c r="E32" s="106" t="s">
        <v>40</v>
      </c>
      <c r="F32" s="122">
        <f>ROUND((SUM(BF134:BF223)),  2)</f>
        <v>0</v>
      </c>
      <c r="G32" s="31"/>
      <c r="H32" s="31"/>
      <c r="I32" s="123">
        <v>0.15</v>
      </c>
      <c r="J32" s="122">
        <f>ROUND(((SUM(BF134:BF223))*I32),  2)</f>
        <v>0</v>
      </c>
      <c r="K32" s="31"/>
      <c r="L32" s="48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14.45" hidden="1" customHeight="1">
      <c r="A33" s="31"/>
      <c r="B33" s="36"/>
      <c r="C33" s="31"/>
      <c r="D33" s="31"/>
      <c r="E33" s="106" t="s">
        <v>41</v>
      </c>
      <c r="F33" s="122">
        <f>ROUND((SUM(BG134:BG223)),  2)</f>
        <v>0</v>
      </c>
      <c r="G33" s="31"/>
      <c r="H33" s="31"/>
      <c r="I33" s="123">
        <v>0.21</v>
      </c>
      <c r="J33" s="122">
        <f>0</f>
        <v>0</v>
      </c>
      <c r="K33" s="31"/>
      <c r="L33" s="48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5" hidden="1" customHeight="1">
      <c r="A34" s="31"/>
      <c r="B34" s="36"/>
      <c r="C34" s="31"/>
      <c r="D34" s="31"/>
      <c r="E34" s="106" t="s">
        <v>42</v>
      </c>
      <c r="F34" s="122">
        <f>ROUND((SUM(BH134:BH223)),  2)</f>
        <v>0</v>
      </c>
      <c r="G34" s="31"/>
      <c r="H34" s="31"/>
      <c r="I34" s="123">
        <v>0.15</v>
      </c>
      <c r="J34" s="122">
        <f>0</f>
        <v>0</v>
      </c>
      <c r="K34" s="31"/>
      <c r="L34" s="48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5" hidden="1" customHeight="1">
      <c r="A35" s="31"/>
      <c r="B35" s="36"/>
      <c r="C35" s="31"/>
      <c r="D35" s="31"/>
      <c r="E35" s="106" t="s">
        <v>43</v>
      </c>
      <c r="F35" s="122">
        <f>ROUND((SUM(BI134:BI223)),  2)</f>
        <v>0</v>
      </c>
      <c r="G35" s="31"/>
      <c r="H35" s="31"/>
      <c r="I35" s="123">
        <v>0</v>
      </c>
      <c r="J35" s="122">
        <f>0</f>
        <v>0</v>
      </c>
      <c r="K35" s="31"/>
      <c r="L35" s="48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6.95" customHeight="1">
      <c r="A36" s="31"/>
      <c r="B36" s="36"/>
      <c r="C36" s="31"/>
      <c r="D36" s="31"/>
      <c r="E36" s="31"/>
      <c r="F36" s="31"/>
      <c r="G36" s="31"/>
      <c r="H36" s="31"/>
      <c r="I36" s="107"/>
      <c r="J36" s="31"/>
      <c r="K36" s="31"/>
      <c r="L36" s="48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25.35" customHeight="1">
      <c r="A37" s="31"/>
      <c r="B37" s="36"/>
      <c r="C37" s="124"/>
      <c r="D37" s="125" t="s">
        <v>44</v>
      </c>
      <c r="E37" s="126"/>
      <c r="F37" s="126"/>
      <c r="G37" s="127" t="s">
        <v>45</v>
      </c>
      <c r="H37" s="128" t="s">
        <v>46</v>
      </c>
      <c r="I37" s="129"/>
      <c r="J37" s="130">
        <f>SUM(J28:J35)</f>
        <v>0</v>
      </c>
      <c r="K37" s="131"/>
      <c r="L37" s="48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14.45" customHeight="1">
      <c r="A38" s="31"/>
      <c r="B38" s="36"/>
      <c r="C38" s="31"/>
      <c r="D38" s="31"/>
      <c r="E38" s="31"/>
      <c r="F38" s="31"/>
      <c r="G38" s="31"/>
      <c r="H38" s="31"/>
      <c r="I38" s="107"/>
      <c r="J38" s="31"/>
      <c r="K38" s="31"/>
      <c r="L38" s="48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1" customFormat="1" ht="14.45" customHeight="1">
      <c r="B39" s="17"/>
      <c r="I39" s="100"/>
      <c r="L39" s="17"/>
    </row>
    <row r="40" spans="1:31" s="1" customFormat="1" ht="14.45" customHeight="1">
      <c r="B40" s="17"/>
      <c r="I40" s="100"/>
      <c r="L40" s="17"/>
    </row>
    <row r="41" spans="1:31" s="1" customFormat="1" ht="14.45" customHeight="1">
      <c r="B41" s="17"/>
      <c r="I41" s="100"/>
      <c r="L41" s="17"/>
    </row>
    <row r="42" spans="1:31" s="1" customFormat="1" ht="14.45" customHeight="1">
      <c r="B42" s="17"/>
      <c r="I42" s="100"/>
      <c r="L42" s="17"/>
    </row>
    <row r="43" spans="1:31" s="1" customFormat="1" ht="14.45" customHeight="1">
      <c r="B43" s="17"/>
      <c r="I43" s="100"/>
      <c r="L43" s="17"/>
    </row>
    <row r="44" spans="1:31" s="1" customFormat="1" ht="14.45" customHeight="1">
      <c r="B44" s="17"/>
      <c r="I44" s="100"/>
      <c r="L44" s="17"/>
    </row>
    <row r="45" spans="1:31" s="1" customFormat="1" ht="14.45" customHeight="1">
      <c r="B45" s="17"/>
      <c r="I45" s="100"/>
      <c r="L45" s="17"/>
    </row>
    <row r="46" spans="1:31" s="1" customFormat="1" ht="14.45" customHeight="1">
      <c r="B46" s="17"/>
      <c r="I46" s="100"/>
      <c r="L46" s="17"/>
    </row>
    <row r="47" spans="1:31" s="1" customFormat="1" ht="14.45" customHeight="1">
      <c r="B47" s="17"/>
      <c r="I47" s="100"/>
      <c r="L47" s="17"/>
    </row>
    <row r="48" spans="1:31" s="1" customFormat="1" ht="14.45" customHeight="1">
      <c r="B48" s="17"/>
      <c r="I48" s="100"/>
      <c r="L48" s="17"/>
    </row>
    <row r="49" spans="1:31" s="1" customFormat="1" ht="14.45" customHeight="1">
      <c r="B49" s="17"/>
      <c r="I49" s="100"/>
      <c r="L49" s="17"/>
    </row>
    <row r="50" spans="1:31" s="2" customFormat="1" ht="14.45" customHeight="1">
      <c r="B50" s="48"/>
      <c r="D50" s="132" t="s">
        <v>47</v>
      </c>
      <c r="E50" s="133"/>
      <c r="F50" s="133"/>
      <c r="G50" s="132" t="s">
        <v>48</v>
      </c>
      <c r="H50" s="133"/>
      <c r="I50" s="134"/>
      <c r="J50" s="133"/>
      <c r="K50" s="133"/>
      <c r="L50" s="48"/>
    </row>
    <row r="51" spans="1:31" ht="11.25">
      <c r="B51" s="17"/>
      <c r="L51" s="17"/>
    </row>
    <row r="52" spans="1:31" ht="11.25">
      <c r="B52" s="17"/>
      <c r="L52" s="17"/>
    </row>
    <row r="53" spans="1:31" ht="11.25">
      <c r="B53" s="17"/>
      <c r="L53" s="17"/>
    </row>
    <row r="54" spans="1:31" ht="11.25">
      <c r="B54" s="17"/>
      <c r="L54" s="17"/>
    </row>
    <row r="55" spans="1:31" ht="11.25">
      <c r="B55" s="17"/>
      <c r="L55" s="17"/>
    </row>
    <row r="56" spans="1:31" ht="11.25">
      <c r="B56" s="17"/>
      <c r="L56" s="17"/>
    </row>
    <row r="57" spans="1:31" ht="11.25">
      <c r="B57" s="17"/>
      <c r="L57" s="17"/>
    </row>
    <row r="58" spans="1:31" ht="11.25">
      <c r="B58" s="17"/>
      <c r="L58" s="17"/>
    </row>
    <row r="59" spans="1:31" ht="11.25">
      <c r="B59" s="17"/>
      <c r="L59" s="17"/>
    </row>
    <row r="60" spans="1:31" ht="11.25">
      <c r="B60" s="17"/>
      <c r="L60" s="17"/>
    </row>
    <row r="61" spans="1:31" s="2" customFormat="1" ht="12.75">
      <c r="A61" s="31"/>
      <c r="B61" s="36"/>
      <c r="C61" s="31"/>
      <c r="D61" s="135" t="s">
        <v>49</v>
      </c>
      <c r="E61" s="136"/>
      <c r="F61" s="137" t="s">
        <v>50</v>
      </c>
      <c r="G61" s="135" t="s">
        <v>49</v>
      </c>
      <c r="H61" s="136"/>
      <c r="I61" s="138"/>
      <c r="J61" s="139" t="s">
        <v>50</v>
      </c>
      <c r="K61" s="136"/>
      <c r="L61" s="48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 ht="11.25">
      <c r="B62" s="17"/>
      <c r="L62" s="17"/>
    </row>
    <row r="63" spans="1:31" ht="11.25">
      <c r="B63" s="17"/>
      <c r="L63" s="17"/>
    </row>
    <row r="64" spans="1:31" ht="11.25">
      <c r="B64" s="17"/>
      <c r="L64" s="17"/>
    </row>
    <row r="65" spans="1:31" s="2" customFormat="1" ht="12.75">
      <c r="A65" s="31"/>
      <c r="B65" s="36"/>
      <c r="C65" s="31"/>
      <c r="D65" s="132" t="s">
        <v>51</v>
      </c>
      <c r="E65" s="140"/>
      <c r="F65" s="140"/>
      <c r="G65" s="132" t="s">
        <v>52</v>
      </c>
      <c r="H65" s="140"/>
      <c r="I65" s="141"/>
      <c r="J65" s="140"/>
      <c r="K65" s="140"/>
      <c r="L65" s="48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 ht="11.25">
      <c r="B66" s="17"/>
      <c r="L66" s="17"/>
    </row>
    <row r="67" spans="1:31" ht="11.25">
      <c r="B67" s="17"/>
      <c r="L67" s="17"/>
    </row>
    <row r="68" spans="1:31" ht="11.25">
      <c r="B68" s="17"/>
      <c r="L68" s="17"/>
    </row>
    <row r="69" spans="1:31" ht="11.25">
      <c r="B69" s="17"/>
      <c r="L69" s="17"/>
    </row>
    <row r="70" spans="1:31" ht="11.25">
      <c r="B70" s="17"/>
      <c r="L70" s="17"/>
    </row>
    <row r="71" spans="1:31" ht="11.25">
      <c r="B71" s="17"/>
      <c r="L71" s="17"/>
    </row>
    <row r="72" spans="1:31" ht="11.25">
      <c r="B72" s="17"/>
      <c r="L72" s="17"/>
    </row>
    <row r="73" spans="1:31" ht="11.25">
      <c r="B73" s="17"/>
      <c r="L73" s="17"/>
    </row>
    <row r="74" spans="1:31" ht="11.25">
      <c r="B74" s="17"/>
      <c r="L74" s="17"/>
    </row>
    <row r="75" spans="1:31" ht="11.25">
      <c r="B75" s="17"/>
      <c r="L75" s="17"/>
    </row>
    <row r="76" spans="1:31" s="2" customFormat="1" ht="12.75">
      <c r="A76" s="31"/>
      <c r="B76" s="36"/>
      <c r="C76" s="31"/>
      <c r="D76" s="135" t="s">
        <v>49</v>
      </c>
      <c r="E76" s="136"/>
      <c r="F76" s="137" t="s">
        <v>50</v>
      </c>
      <c r="G76" s="135" t="s">
        <v>49</v>
      </c>
      <c r="H76" s="136"/>
      <c r="I76" s="138"/>
      <c r="J76" s="139" t="s">
        <v>50</v>
      </c>
      <c r="K76" s="136"/>
      <c r="L76" s="48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4.45" customHeight="1">
      <c r="A77" s="31"/>
      <c r="B77" s="142"/>
      <c r="C77" s="143"/>
      <c r="D77" s="143"/>
      <c r="E77" s="143"/>
      <c r="F77" s="143"/>
      <c r="G77" s="143"/>
      <c r="H77" s="143"/>
      <c r="I77" s="144"/>
      <c r="J77" s="143"/>
      <c r="K77" s="143"/>
      <c r="L77" s="48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81" spans="1:47" s="2" customFormat="1" ht="6.95" customHeight="1">
      <c r="A81" s="31"/>
      <c r="B81" s="145"/>
      <c r="C81" s="146"/>
      <c r="D81" s="146"/>
      <c r="E81" s="146"/>
      <c r="F81" s="146"/>
      <c r="G81" s="146"/>
      <c r="H81" s="146"/>
      <c r="I81" s="147"/>
      <c r="J81" s="146"/>
      <c r="K81" s="146"/>
      <c r="L81" s="48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47" s="2" customFormat="1" ht="24.95" customHeight="1">
      <c r="A82" s="31"/>
      <c r="B82" s="32"/>
      <c r="C82" s="20" t="s">
        <v>83</v>
      </c>
      <c r="D82" s="33"/>
      <c r="E82" s="33"/>
      <c r="F82" s="33"/>
      <c r="G82" s="33"/>
      <c r="H82" s="33"/>
      <c r="I82" s="107"/>
      <c r="J82" s="33"/>
      <c r="K82" s="33"/>
      <c r="L82" s="48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47" s="2" customFormat="1" ht="6.95" customHeight="1">
      <c r="A83" s="31"/>
      <c r="B83" s="32"/>
      <c r="C83" s="33"/>
      <c r="D83" s="33"/>
      <c r="E83" s="33"/>
      <c r="F83" s="33"/>
      <c r="G83" s="33"/>
      <c r="H83" s="33"/>
      <c r="I83" s="107"/>
      <c r="J83" s="33"/>
      <c r="K83" s="33"/>
      <c r="L83" s="48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47" s="2" customFormat="1" ht="12" customHeight="1">
      <c r="A84" s="31"/>
      <c r="B84" s="32"/>
      <c r="C84" s="26" t="s">
        <v>16</v>
      </c>
      <c r="D84" s="33"/>
      <c r="E84" s="33"/>
      <c r="F84" s="33"/>
      <c r="G84" s="33"/>
      <c r="H84" s="33"/>
      <c r="I84" s="107"/>
      <c r="J84" s="33"/>
      <c r="K84" s="33"/>
      <c r="L84" s="48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47" s="2" customFormat="1" ht="24.75" customHeight="1">
      <c r="A85" s="31"/>
      <c r="B85" s="32"/>
      <c r="C85" s="33"/>
      <c r="D85" s="33"/>
      <c r="E85" s="243" t="str">
        <f>E7</f>
        <v>Využití prostoru v přízemí, objekt  MZe ČR, Ve Smečkách 33,Praha 1</v>
      </c>
      <c r="F85" s="270"/>
      <c r="G85" s="270"/>
      <c r="H85" s="270"/>
      <c r="I85" s="107"/>
      <c r="J85" s="33"/>
      <c r="K85" s="33"/>
      <c r="L85" s="48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47" s="2" customFormat="1" ht="6.95" customHeight="1">
      <c r="A86" s="31"/>
      <c r="B86" s="32"/>
      <c r="C86" s="33"/>
      <c r="D86" s="33"/>
      <c r="E86" s="33"/>
      <c r="F86" s="33"/>
      <c r="G86" s="33"/>
      <c r="H86" s="33"/>
      <c r="I86" s="107"/>
      <c r="J86" s="33"/>
      <c r="K86" s="33"/>
      <c r="L86" s="48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</row>
    <row r="87" spans="1:47" s="2" customFormat="1" ht="12" customHeight="1">
      <c r="A87" s="31"/>
      <c r="B87" s="32"/>
      <c r="C87" s="26" t="s">
        <v>20</v>
      </c>
      <c r="D87" s="33"/>
      <c r="E87" s="33"/>
      <c r="F87" s="24" t="str">
        <f>F10</f>
        <v>objekt  MZe ČR, Ve Smečkách 33,Praha 1</v>
      </c>
      <c r="G87" s="33"/>
      <c r="H87" s="33"/>
      <c r="I87" s="109" t="s">
        <v>22</v>
      </c>
      <c r="J87" s="63" t="str">
        <f>IF(J10="","",J10)</f>
        <v>26. 5. 2020</v>
      </c>
      <c r="K87" s="33"/>
      <c r="L87" s="48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47" s="2" customFormat="1" ht="6.95" customHeight="1">
      <c r="A88" s="31"/>
      <c r="B88" s="32"/>
      <c r="C88" s="33"/>
      <c r="D88" s="33"/>
      <c r="E88" s="33"/>
      <c r="F88" s="33"/>
      <c r="G88" s="33"/>
      <c r="H88" s="33"/>
      <c r="I88" s="107"/>
      <c r="J88" s="33"/>
      <c r="K88" s="33"/>
      <c r="L88" s="48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47" s="2" customFormat="1" ht="15.2" customHeight="1">
      <c r="A89" s="31"/>
      <c r="B89" s="32"/>
      <c r="C89" s="26" t="s">
        <v>24</v>
      </c>
      <c r="D89" s="33"/>
      <c r="E89" s="33"/>
      <c r="F89" s="24" t="str">
        <f>E13</f>
        <v xml:space="preserve"> </v>
      </c>
      <c r="G89" s="33"/>
      <c r="H89" s="33"/>
      <c r="I89" s="109" t="s">
        <v>30</v>
      </c>
      <c r="J89" s="29" t="str">
        <f>E19</f>
        <v xml:space="preserve"> </v>
      </c>
      <c r="K89" s="33"/>
      <c r="L89" s="48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47" s="2" customFormat="1" ht="15.2" customHeight="1">
      <c r="A90" s="31"/>
      <c r="B90" s="32"/>
      <c r="C90" s="26" t="s">
        <v>28</v>
      </c>
      <c r="D90" s="33"/>
      <c r="E90" s="33"/>
      <c r="F90" s="24" t="str">
        <f>IF(E16="","",E16)</f>
        <v>Vyplň údaj</v>
      </c>
      <c r="G90" s="33"/>
      <c r="H90" s="33"/>
      <c r="I90" s="109" t="s">
        <v>32</v>
      </c>
      <c r="J90" s="29" t="str">
        <f>E22</f>
        <v xml:space="preserve"> </v>
      </c>
      <c r="K90" s="33"/>
      <c r="L90" s="48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47" s="2" customFormat="1" ht="10.35" customHeight="1">
      <c r="A91" s="31"/>
      <c r="B91" s="32"/>
      <c r="C91" s="33"/>
      <c r="D91" s="33"/>
      <c r="E91" s="33"/>
      <c r="F91" s="33"/>
      <c r="G91" s="33"/>
      <c r="H91" s="33"/>
      <c r="I91" s="107"/>
      <c r="J91" s="33"/>
      <c r="K91" s="33"/>
      <c r="L91" s="48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47" s="2" customFormat="1" ht="29.25" customHeight="1">
      <c r="A92" s="31"/>
      <c r="B92" s="32"/>
      <c r="C92" s="148" t="s">
        <v>84</v>
      </c>
      <c r="D92" s="149"/>
      <c r="E92" s="149"/>
      <c r="F92" s="149"/>
      <c r="G92" s="149"/>
      <c r="H92" s="149"/>
      <c r="I92" s="150"/>
      <c r="J92" s="151" t="s">
        <v>85</v>
      </c>
      <c r="K92" s="149"/>
      <c r="L92" s="48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47" s="2" customFormat="1" ht="10.35" customHeight="1">
      <c r="A93" s="31"/>
      <c r="B93" s="32"/>
      <c r="C93" s="33"/>
      <c r="D93" s="33"/>
      <c r="E93" s="33"/>
      <c r="F93" s="33"/>
      <c r="G93" s="33"/>
      <c r="H93" s="33"/>
      <c r="I93" s="107"/>
      <c r="J93" s="33"/>
      <c r="K93" s="33"/>
      <c r="L93" s="48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47" s="2" customFormat="1" ht="22.9" customHeight="1">
      <c r="A94" s="31"/>
      <c r="B94" s="32"/>
      <c r="C94" s="152" t="s">
        <v>86</v>
      </c>
      <c r="D94" s="33"/>
      <c r="E94" s="33"/>
      <c r="F94" s="33"/>
      <c r="G94" s="33"/>
      <c r="H94" s="33"/>
      <c r="I94" s="107"/>
      <c r="J94" s="81">
        <f>J134</f>
        <v>0</v>
      </c>
      <c r="K94" s="33"/>
      <c r="L94" s="48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  <c r="AU94" s="14" t="s">
        <v>87</v>
      </c>
    </row>
    <row r="95" spans="1:47" s="9" customFormat="1" ht="24.95" customHeight="1">
      <c r="B95" s="153"/>
      <c r="C95" s="154"/>
      <c r="D95" s="155" t="s">
        <v>88</v>
      </c>
      <c r="E95" s="156"/>
      <c r="F95" s="156"/>
      <c r="G95" s="156"/>
      <c r="H95" s="156"/>
      <c r="I95" s="157"/>
      <c r="J95" s="158">
        <f>J135</f>
        <v>0</v>
      </c>
      <c r="K95" s="154"/>
      <c r="L95" s="159"/>
    </row>
    <row r="96" spans="1:47" s="10" customFormat="1" ht="19.899999999999999" customHeight="1">
      <c r="B96" s="160"/>
      <c r="C96" s="161"/>
      <c r="D96" s="162" t="s">
        <v>89</v>
      </c>
      <c r="E96" s="163"/>
      <c r="F96" s="163"/>
      <c r="G96" s="163"/>
      <c r="H96" s="163"/>
      <c r="I96" s="164"/>
      <c r="J96" s="165">
        <f>J136</f>
        <v>0</v>
      </c>
      <c r="K96" s="161"/>
      <c r="L96" s="166"/>
    </row>
    <row r="97" spans="2:12" s="10" customFormat="1" ht="19.899999999999999" customHeight="1">
      <c r="B97" s="160"/>
      <c r="C97" s="161"/>
      <c r="D97" s="162" t="s">
        <v>90</v>
      </c>
      <c r="E97" s="163"/>
      <c r="F97" s="163"/>
      <c r="G97" s="163"/>
      <c r="H97" s="163"/>
      <c r="I97" s="164"/>
      <c r="J97" s="165">
        <f>J139</f>
        <v>0</v>
      </c>
      <c r="K97" s="161"/>
      <c r="L97" s="166"/>
    </row>
    <row r="98" spans="2:12" s="10" customFormat="1" ht="19.899999999999999" customHeight="1">
      <c r="B98" s="160"/>
      <c r="C98" s="161"/>
      <c r="D98" s="162" t="s">
        <v>91</v>
      </c>
      <c r="E98" s="163"/>
      <c r="F98" s="163"/>
      <c r="G98" s="163"/>
      <c r="H98" s="163"/>
      <c r="I98" s="164"/>
      <c r="J98" s="165">
        <f>J143</f>
        <v>0</v>
      </c>
      <c r="K98" s="161"/>
      <c r="L98" s="166"/>
    </row>
    <row r="99" spans="2:12" s="10" customFormat="1" ht="19.899999999999999" customHeight="1">
      <c r="B99" s="160"/>
      <c r="C99" s="161"/>
      <c r="D99" s="162" t="s">
        <v>92</v>
      </c>
      <c r="E99" s="163"/>
      <c r="F99" s="163"/>
      <c r="G99" s="163"/>
      <c r="H99" s="163"/>
      <c r="I99" s="164"/>
      <c r="J99" s="165">
        <f>J149</f>
        <v>0</v>
      </c>
      <c r="K99" s="161"/>
      <c r="L99" s="166"/>
    </row>
    <row r="100" spans="2:12" s="10" customFormat="1" ht="19.899999999999999" customHeight="1">
      <c r="B100" s="160"/>
      <c r="C100" s="161"/>
      <c r="D100" s="162" t="s">
        <v>93</v>
      </c>
      <c r="E100" s="163"/>
      <c r="F100" s="163"/>
      <c r="G100" s="163"/>
      <c r="H100" s="163"/>
      <c r="I100" s="164"/>
      <c r="J100" s="165">
        <f>J163</f>
        <v>0</v>
      </c>
      <c r="K100" s="161"/>
      <c r="L100" s="166"/>
    </row>
    <row r="101" spans="2:12" s="10" customFormat="1" ht="19.899999999999999" customHeight="1">
      <c r="B101" s="160"/>
      <c r="C101" s="161"/>
      <c r="D101" s="162" t="s">
        <v>94</v>
      </c>
      <c r="E101" s="163"/>
      <c r="F101" s="163"/>
      <c r="G101" s="163"/>
      <c r="H101" s="163"/>
      <c r="I101" s="164"/>
      <c r="J101" s="165">
        <f>J169</f>
        <v>0</v>
      </c>
      <c r="K101" s="161"/>
      <c r="L101" s="166"/>
    </row>
    <row r="102" spans="2:12" s="9" customFormat="1" ht="24.95" customHeight="1">
      <c r="B102" s="153"/>
      <c r="C102" s="154"/>
      <c r="D102" s="155" t="s">
        <v>95</v>
      </c>
      <c r="E102" s="156"/>
      <c r="F102" s="156"/>
      <c r="G102" s="156"/>
      <c r="H102" s="156"/>
      <c r="I102" s="157"/>
      <c r="J102" s="158">
        <f>J171</f>
        <v>0</v>
      </c>
      <c r="K102" s="154"/>
      <c r="L102" s="159"/>
    </row>
    <row r="103" spans="2:12" s="10" customFormat="1" ht="19.899999999999999" customHeight="1">
      <c r="B103" s="160"/>
      <c r="C103" s="161"/>
      <c r="D103" s="162" t="s">
        <v>96</v>
      </c>
      <c r="E103" s="163"/>
      <c r="F103" s="163"/>
      <c r="G103" s="163"/>
      <c r="H103" s="163"/>
      <c r="I103" s="164"/>
      <c r="J103" s="165">
        <f>J172</f>
        <v>0</v>
      </c>
      <c r="K103" s="161"/>
      <c r="L103" s="166"/>
    </row>
    <row r="104" spans="2:12" s="10" customFormat="1" ht="19.899999999999999" customHeight="1">
      <c r="B104" s="160"/>
      <c r="C104" s="161"/>
      <c r="D104" s="162" t="s">
        <v>97</v>
      </c>
      <c r="E104" s="163"/>
      <c r="F104" s="163"/>
      <c r="G104" s="163"/>
      <c r="H104" s="163"/>
      <c r="I104" s="164"/>
      <c r="J104" s="165">
        <f>J175</f>
        <v>0</v>
      </c>
      <c r="K104" s="161"/>
      <c r="L104" s="166"/>
    </row>
    <row r="105" spans="2:12" s="10" customFormat="1" ht="19.899999999999999" customHeight="1">
      <c r="B105" s="160"/>
      <c r="C105" s="161"/>
      <c r="D105" s="162" t="s">
        <v>98</v>
      </c>
      <c r="E105" s="163"/>
      <c r="F105" s="163"/>
      <c r="G105" s="163"/>
      <c r="H105" s="163"/>
      <c r="I105" s="164"/>
      <c r="J105" s="165">
        <f>J177</f>
        <v>0</v>
      </c>
      <c r="K105" s="161"/>
      <c r="L105" s="166"/>
    </row>
    <row r="106" spans="2:12" s="10" customFormat="1" ht="19.899999999999999" customHeight="1">
      <c r="B106" s="160"/>
      <c r="C106" s="161"/>
      <c r="D106" s="162" t="s">
        <v>99</v>
      </c>
      <c r="E106" s="163"/>
      <c r="F106" s="163"/>
      <c r="G106" s="163"/>
      <c r="H106" s="163"/>
      <c r="I106" s="164"/>
      <c r="J106" s="165">
        <f>J181</f>
        <v>0</v>
      </c>
      <c r="K106" s="161"/>
      <c r="L106" s="166"/>
    </row>
    <row r="107" spans="2:12" s="10" customFormat="1" ht="19.899999999999999" customHeight="1">
      <c r="B107" s="160"/>
      <c r="C107" s="161"/>
      <c r="D107" s="162" t="s">
        <v>100</v>
      </c>
      <c r="E107" s="163"/>
      <c r="F107" s="163"/>
      <c r="G107" s="163"/>
      <c r="H107" s="163"/>
      <c r="I107" s="164"/>
      <c r="J107" s="165">
        <f>J189</f>
        <v>0</v>
      </c>
      <c r="K107" s="161"/>
      <c r="L107" s="166"/>
    </row>
    <row r="108" spans="2:12" s="10" customFormat="1" ht="19.899999999999999" customHeight="1">
      <c r="B108" s="160"/>
      <c r="C108" s="161"/>
      <c r="D108" s="162" t="s">
        <v>101</v>
      </c>
      <c r="E108" s="163"/>
      <c r="F108" s="163"/>
      <c r="G108" s="163"/>
      <c r="H108" s="163"/>
      <c r="I108" s="164"/>
      <c r="J108" s="165">
        <f>J193</f>
        <v>0</v>
      </c>
      <c r="K108" s="161"/>
      <c r="L108" s="166"/>
    </row>
    <row r="109" spans="2:12" s="10" customFormat="1" ht="19.899999999999999" customHeight="1">
      <c r="B109" s="160"/>
      <c r="C109" s="161"/>
      <c r="D109" s="162" t="s">
        <v>102</v>
      </c>
      <c r="E109" s="163"/>
      <c r="F109" s="163"/>
      <c r="G109" s="163"/>
      <c r="H109" s="163"/>
      <c r="I109" s="164"/>
      <c r="J109" s="165">
        <f>J201</f>
        <v>0</v>
      </c>
      <c r="K109" s="161"/>
      <c r="L109" s="166"/>
    </row>
    <row r="110" spans="2:12" s="10" customFormat="1" ht="19.899999999999999" customHeight="1">
      <c r="B110" s="160"/>
      <c r="C110" s="161"/>
      <c r="D110" s="162" t="s">
        <v>103</v>
      </c>
      <c r="E110" s="163"/>
      <c r="F110" s="163"/>
      <c r="G110" s="163"/>
      <c r="H110" s="163"/>
      <c r="I110" s="164"/>
      <c r="J110" s="165">
        <f>J209</f>
        <v>0</v>
      </c>
      <c r="K110" s="161"/>
      <c r="L110" s="166"/>
    </row>
    <row r="111" spans="2:12" s="9" customFormat="1" ht="24.95" customHeight="1">
      <c r="B111" s="153"/>
      <c r="C111" s="154"/>
      <c r="D111" s="155" t="s">
        <v>104</v>
      </c>
      <c r="E111" s="156"/>
      <c r="F111" s="156"/>
      <c r="G111" s="156"/>
      <c r="H111" s="156"/>
      <c r="I111" s="157"/>
      <c r="J111" s="158">
        <f>J211</f>
        <v>0</v>
      </c>
      <c r="K111" s="154"/>
      <c r="L111" s="159"/>
    </row>
    <row r="112" spans="2:12" s="10" customFormat="1" ht="19.899999999999999" customHeight="1">
      <c r="B112" s="160"/>
      <c r="C112" s="161"/>
      <c r="D112" s="162" t="s">
        <v>105</v>
      </c>
      <c r="E112" s="163"/>
      <c r="F112" s="163"/>
      <c r="G112" s="163"/>
      <c r="H112" s="163"/>
      <c r="I112" s="164"/>
      <c r="J112" s="165">
        <f>J212</f>
        <v>0</v>
      </c>
      <c r="K112" s="161"/>
      <c r="L112" s="166"/>
    </row>
    <row r="113" spans="1:31" s="10" customFormat="1" ht="19.899999999999999" customHeight="1">
      <c r="B113" s="160"/>
      <c r="C113" s="161"/>
      <c r="D113" s="162" t="s">
        <v>106</v>
      </c>
      <c r="E113" s="163"/>
      <c r="F113" s="163"/>
      <c r="G113" s="163"/>
      <c r="H113" s="163"/>
      <c r="I113" s="164"/>
      <c r="J113" s="165">
        <f>J214</f>
        <v>0</v>
      </c>
      <c r="K113" s="161"/>
      <c r="L113" s="166"/>
    </row>
    <row r="114" spans="1:31" s="10" customFormat="1" ht="19.899999999999999" customHeight="1">
      <c r="B114" s="160"/>
      <c r="C114" s="161"/>
      <c r="D114" s="162" t="s">
        <v>107</v>
      </c>
      <c r="E114" s="163"/>
      <c r="F114" s="163"/>
      <c r="G114" s="163"/>
      <c r="H114" s="163"/>
      <c r="I114" s="164"/>
      <c r="J114" s="165">
        <f>J217</f>
        <v>0</v>
      </c>
      <c r="K114" s="161"/>
      <c r="L114" s="166"/>
    </row>
    <row r="115" spans="1:31" s="10" customFormat="1" ht="19.899999999999999" customHeight="1">
      <c r="B115" s="160"/>
      <c r="C115" s="161"/>
      <c r="D115" s="162" t="s">
        <v>108</v>
      </c>
      <c r="E115" s="163"/>
      <c r="F115" s="163"/>
      <c r="G115" s="163"/>
      <c r="H115" s="163"/>
      <c r="I115" s="164"/>
      <c r="J115" s="165">
        <f>J220</f>
        <v>0</v>
      </c>
      <c r="K115" s="161"/>
      <c r="L115" s="166"/>
    </row>
    <row r="116" spans="1:31" s="10" customFormat="1" ht="19.899999999999999" customHeight="1">
      <c r="B116" s="160"/>
      <c r="C116" s="161"/>
      <c r="D116" s="162" t="s">
        <v>109</v>
      </c>
      <c r="E116" s="163"/>
      <c r="F116" s="163"/>
      <c r="G116" s="163"/>
      <c r="H116" s="163"/>
      <c r="I116" s="164"/>
      <c r="J116" s="165">
        <f>J222</f>
        <v>0</v>
      </c>
      <c r="K116" s="161"/>
      <c r="L116" s="166"/>
    </row>
    <row r="117" spans="1:31" s="2" customFormat="1" ht="21.75" customHeight="1">
      <c r="A117" s="31"/>
      <c r="B117" s="32"/>
      <c r="C117" s="33"/>
      <c r="D117" s="33"/>
      <c r="E117" s="33"/>
      <c r="F117" s="33"/>
      <c r="G117" s="33"/>
      <c r="H117" s="33"/>
      <c r="I117" s="107"/>
      <c r="J117" s="33"/>
      <c r="K117" s="33"/>
      <c r="L117" s="48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</row>
    <row r="118" spans="1:31" s="2" customFormat="1" ht="6.95" customHeight="1">
      <c r="A118" s="31"/>
      <c r="B118" s="51"/>
      <c r="C118" s="52"/>
      <c r="D118" s="52"/>
      <c r="E118" s="52"/>
      <c r="F118" s="52"/>
      <c r="G118" s="52"/>
      <c r="H118" s="52"/>
      <c r="I118" s="144"/>
      <c r="J118" s="52"/>
      <c r="K118" s="52"/>
      <c r="L118" s="48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</row>
    <row r="122" spans="1:31" s="2" customFormat="1" ht="6.95" customHeight="1">
      <c r="A122" s="31"/>
      <c r="B122" s="53"/>
      <c r="C122" s="54"/>
      <c r="D122" s="54"/>
      <c r="E122" s="54"/>
      <c r="F122" s="54"/>
      <c r="G122" s="54"/>
      <c r="H122" s="54"/>
      <c r="I122" s="147"/>
      <c r="J122" s="54"/>
      <c r="K122" s="54"/>
      <c r="L122" s="48"/>
      <c r="S122" s="31"/>
      <c r="T122" s="31"/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</row>
    <row r="123" spans="1:31" s="2" customFormat="1" ht="24.95" customHeight="1">
      <c r="A123" s="31"/>
      <c r="B123" s="32"/>
      <c r="C123" s="20" t="s">
        <v>110</v>
      </c>
      <c r="D123" s="33"/>
      <c r="E123" s="33"/>
      <c r="F123" s="33"/>
      <c r="G123" s="33"/>
      <c r="H123" s="33"/>
      <c r="I123" s="107"/>
      <c r="J123" s="33"/>
      <c r="K123" s="33"/>
      <c r="L123" s="48"/>
      <c r="S123" s="31"/>
      <c r="T123" s="31"/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</row>
    <row r="124" spans="1:31" s="2" customFormat="1" ht="6.95" customHeight="1">
      <c r="A124" s="31"/>
      <c r="B124" s="32"/>
      <c r="C124" s="33"/>
      <c r="D124" s="33"/>
      <c r="E124" s="33"/>
      <c r="F124" s="33"/>
      <c r="G124" s="33"/>
      <c r="H124" s="33"/>
      <c r="I124" s="107"/>
      <c r="J124" s="33"/>
      <c r="K124" s="33"/>
      <c r="L124" s="48"/>
      <c r="S124" s="31"/>
      <c r="T124" s="31"/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</row>
    <row r="125" spans="1:31" s="2" customFormat="1" ht="12" customHeight="1">
      <c r="A125" s="31"/>
      <c r="B125" s="32"/>
      <c r="C125" s="26" t="s">
        <v>16</v>
      </c>
      <c r="D125" s="33"/>
      <c r="E125" s="33"/>
      <c r="F125" s="33"/>
      <c r="G125" s="33"/>
      <c r="H125" s="33"/>
      <c r="I125" s="107"/>
      <c r="J125" s="33"/>
      <c r="K125" s="33"/>
      <c r="L125" s="48"/>
      <c r="S125" s="31"/>
      <c r="T125" s="31"/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</row>
    <row r="126" spans="1:31" s="2" customFormat="1" ht="24.75" customHeight="1">
      <c r="A126" s="31"/>
      <c r="B126" s="32"/>
      <c r="C126" s="33"/>
      <c r="D126" s="33"/>
      <c r="E126" s="243" t="str">
        <f>E7</f>
        <v>Využití prostoru v přízemí, objekt  MZe ČR, Ve Smečkách 33,Praha 1</v>
      </c>
      <c r="F126" s="270"/>
      <c r="G126" s="270"/>
      <c r="H126" s="270"/>
      <c r="I126" s="107"/>
      <c r="J126" s="33"/>
      <c r="K126" s="33"/>
      <c r="L126" s="48"/>
      <c r="S126" s="31"/>
      <c r="T126" s="31"/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</row>
    <row r="127" spans="1:31" s="2" customFormat="1" ht="6.95" customHeight="1">
      <c r="A127" s="31"/>
      <c r="B127" s="32"/>
      <c r="C127" s="33"/>
      <c r="D127" s="33"/>
      <c r="E127" s="33"/>
      <c r="F127" s="33"/>
      <c r="G127" s="33"/>
      <c r="H127" s="33"/>
      <c r="I127" s="107"/>
      <c r="J127" s="33"/>
      <c r="K127" s="33"/>
      <c r="L127" s="48"/>
      <c r="S127" s="31"/>
      <c r="T127" s="31"/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</row>
    <row r="128" spans="1:31" s="2" customFormat="1" ht="12" customHeight="1">
      <c r="A128" s="31"/>
      <c r="B128" s="32"/>
      <c r="C128" s="26" t="s">
        <v>20</v>
      </c>
      <c r="D128" s="33"/>
      <c r="E128" s="33"/>
      <c r="F128" s="24" t="str">
        <f>F10</f>
        <v>objekt  MZe ČR, Ve Smečkách 33,Praha 1</v>
      </c>
      <c r="G128" s="33"/>
      <c r="H128" s="33"/>
      <c r="I128" s="109" t="s">
        <v>22</v>
      </c>
      <c r="J128" s="63" t="str">
        <f>IF(J10="","",J10)</f>
        <v>26. 5. 2020</v>
      </c>
      <c r="K128" s="33"/>
      <c r="L128" s="48"/>
      <c r="S128" s="31"/>
      <c r="T128" s="31"/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</row>
    <row r="129" spans="1:65" s="2" customFormat="1" ht="6.95" customHeight="1">
      <c r="A129" s="31"/>
      <c r="B129" s="32"/>
      <c r="C129" s="33"/>
      <c r="D129" s="33"/>
      <c r="E129" s="33"/>
      <c r="F129" s="33"/>
      <c r="G129" s="33"/>
      <c r="H129" s="33"/>
      <c r="I129" s="107"/>
      <c r="J129" s="33"/>
      <c r="K129" s="33"/>
      <c r="L129" s="48"/>
      <c r="S129" s="31"/>
      <c r="T129" s="31"/>
      <c r="U129" s="31"/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</row>
    <row r="130" spans="1:65" s="2" customFormat="1" ht="15.2" customHeight="1">
      <c r="A130" s="31"/>
      <c r="B130" s="32"/>
      <c r="C130" s="26" t="s">
        <v>24</v>
      </c>
      <c r="D130" s="33"/>
      <c r="E130" s="33"/>
      <c r="F130" s="24" t="str">
        <f>E13</f>
        <v xml:space="preserve"> </v>
      </c>
      <c r="G130" s="33"/>
      <c r="H130" s="33"/>
      <c r="I130" s="109" t="s">
        <v>30</v>
      </c>
      <c r="J130" s="29" t="str">
        <f>E19</f>
        <v xml:space="preserve"> </v>
      </c>
      <c r="K130" s="33"/>
      <c r="L130" s="48"/>
      <c r="S130" s="31"/>
      <c r="T130" s="31"/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</row>
    <row r="131" spans="1:65" s="2" customFormat="1" ht="15.2" customHeight="1">
      <c r="A131" s="31"/>
      <c r="B131" s="32"/>
      <c r="C131" s="26" t="s">
        <v>28</v>
      </c>
      <c r="D131" s="33"/>
      <c r="E131" s="33"/>
      <c r="F131" s="24" t="str">
        <f>IF(E16="","",E16)</f>
        <v>Vyplň údaj</v>
      </c>
      <c r="G131" s="33"/>
      <c r="H131" s="33"/>
      <c r="I131" s="109" t="s">
        <v>32</v>
      </c>
      <c r="J131" s="29" t="str">
        <f>E22</f>
        <v xml:space="preserve"> </v>
      </c>
      <c r="K131" s="33"/>
      <c r="L131" s="48"/>
      <c r="S131" s="31"/>
      <c r="T131" s="31"/>
      <c r="U131" s="31"/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</row>
    <row r="132" spans="1:65" s="2" customFormat="1" ht="10.35" customHeight="1">
      <c r="A132" s="31"/>
      <c r="B132" s="32"/>
      <c r="C132" s="33"/>
      <c r="D132" s="33"/>
      <c r="E132" s="33"/>
      <c r="F132" s="33"/>
      <c r="G132" s="33"/>
      <c r="H132" s="33"/>
      <c r="I132" s="107"/>
      <c r="J132" s="33"/>
      <c r="K132" s="33"/>
      <c r="L132" s="48"/>
      <c r="S132" s="31"/>
      <c r="T132" s="31"/>
      <c r="U132" s="31"/>
      <c r="V132" s="31"/>
      <c r="W132" s="31"/>
      <c r="X132" s="31"/>
      <c r="Y132" s="31"/>
      <c r="Z132" s="31"/>
      <c r="AA132" s="31"/>
      <c r="AB132" s="31"/>
      <c r="AC132" s="31"/>
      <c r="AD132" s="31"/>
      <c r="AE132" s="31"/>
    </row>
    <row r="133" spans="1:65" s="11" customFormat="1" ht="29.25" customHeight="1">
      <c r="A133" s="167"/>
      <c r="B133" s="168"/>
      <c r="C133" s="169" t="s">
        <v>111</v>
      </c>
      <c r="D133" s="170" t="s">
        <v>59</v>
      </c>
      <c r="E133" s="170" t="s">
        <v>55</v>
      </c>
      <c r="F133" s="170" t="s">
        <v>56</v>
      </c>
      <c r="G133" s="170" t="s">
        <v>112</v>
      </c>
      <c r="H133" s="170" t="s">
        <v>113</v>
      </c>
      <c r="I133" s="171" t="s">
        <v>114</v>
      </c>
      <c r="J133" s="170" t="s">
        <v>85</v>
      </c>
      <c r="K133" s="172" t="s">
        <v>115</v>
      </c>
      <c r="L133" s="173"/>
      <c r="M133" s="72" t="s">
        <v>1</v>
      </c>
      <c r="N133" s="73" t="s">
        <v>38</v>
      </c>
      <c r="O133" s="73" t="s">
        <v>116</v>
      </c>
      <c r="P133" s="73" t="s">
        <v>117</v>
      </c>
      <c r="Q133" s="73" t="s">
        <v>118</v>
      </c>
      <c r="R133" s="73" t="s">
        <v>119</v>
      </c>
      <c r="S133" s="73" t="s">
        <v>120</v>
      </c>
      <c r="T133" s="74" t="s">
        <v>121</v>
      </c>
      <c r="U133" s="167"/>
      <c r="V133" s="167"/>
      <c r="W133" s="167"/>
      <c r="X133" s="167"/>
      <c r="Y133" s="167"/>
      <c r="Z133" s="167"/>
      <c r="AA133" s="167"/>
      <c r="AB133" s="167"/>
      <c r="AC133" s="167"/>
      <c r="AD133" s="167"/>
      <c r="AE133" s="167"/>
    </row>
    <row r="134" spans="1:65" s="2" customFormat="1" ht="22.9" customHeight="1">
      <c r="A134" s="31"/>
      <c r="B134" s="32"/>
      <c r="C134" s="79" t="s">
        <v>122</v>
      </c>
      <c r="D134" s="33"/>
      <c r="E134" s="33"/>
      <c r="F134" s="33"/>
      <c r="G134" s="33"/>
      <c r="H134" s="33"/>
      <c r="I134" s="107"/>
      <c r="J134" s="174">
        <f>BK134</f>
        <v>0</v>
      </c>
      <c r="K134" s="33"/>
      <c r="L134" s="36"/>
      <c r="M134" s="75"/>
      <c r="N134" s="175"/>
      <c r="O134" s="76"/>
      <c r="P134" s="176">
        <f>P135+P171+P211</f>
        <v>0</v>
      </c>
      <c r="Q134" s="76"/>
      <c r="R134" s="176">
        <f>R135+R171+R211</f>
        <v>4.89329898</v>
      </c>
      <c r="S134" s="76"/>
      <c r="T134" s="177">
        <f>T135+T171+T211</f>
        <v>7.2534679600000009</v>
      </c>
      <c r="U134" s="31"/>
      <c r="V134" s="31"/>
      <c r="W134" s="31"/>
      <c r="X134" s="31"/>
      <c r="Y134" s="31"/>
      <c r="Z134" s="31"/>
      <c r="AA134" s="31"/>
      <c r="AB134" s="31"/>
      <c r="AC134" s="31"/>
      <c r="AD134" s="31"/>
      <c r="AE134" s="31"/>
      <c r="AT134" s="14" t="s">
        <v>73</v>
      </c>
      <c r="AU134" s="14" t="s">
        <v>87</v>
      </c>
      <c r="BK134" s="178">
        <f>BK135+BK171+BK211</f>
        <v>0</v>
      </c>
    </row>
    <row r="135" spans="1:65" s="12" customFormat="1" ht="25.9" customHeight="1">
      <c r="B135" s="179"/>
      <c r="C135" s="180"/>
      <c r="D135" s="181" t="s">
        <v>73</v>
      </c>
      <c r="E135" s="182" t="s">
        <v>123</v>
      </c>
      <c r="F135" s="182" t="s">
        <v>124</v>
      </c>
      <c r="G135" s="180"/>
      <c r="H135" s="180"/>
      <c r="I135" s="183"/>
      <c r="J135" s="184">
        <f>BK135</f>
        <v>0</v>
      </c>
      <c r="K135" s="180"/>
      <c r="L135" s="185"/>
      <c r="M135" s="186"/>
      <c r="N135" s="187"/>
      <c r="O135" s="187"/>
      <c r="P135" s="188">
        <f>P136+P139+P143+P149+P163+P169</f>
        <v>0</v>
      </c>
      <c r="Q135" s="187"/>
      <c r="R135" s="188">
        <f>R136+R139+R143+R149+R163+R169</f>
        <v>4.0240121899999997</v>
      </c>
      <c r="S135" s="187"/>
      <c r="T135" s="189">
        <f>T136+T139+T143+T149+T163+T169</f>
        <v>6.9577700000000009</v>
      </c>
      <c r="AR135" s="190" t="s">
        <v>79</v>
      </c>
      <c r="AT135" s="191" t="s">
        <v>73</v>
      </c>
      <c r="AU135" s="191" t="s">
        <v>74</v>
      </c>
      <c r="AY135" s="190" t="s">
        <v>125</v>
      </c>
      <c r="BK135" s="192">
        <f>BK136+BK139+BK143+BK149+BK163+BK169</f>
        <v>0</v>
      </c>
    </row>
    <row r="136" spans="1:65" s="12" customFormat="1" ht="22.9" customHeight="1">
      <c r="B136" s="179"/>
      <c r="C136" s="180"/>
      <c r="D136" s="181" t="s">
        <v>73</v>
      </c>
      <c r="E136" s="193" t="s">
        <v>126</v>
      </c>
      <c r="F136" s="193" t="s">
        <v>127</v>
      </c>
      <c r="G136" s="180"/>
      <c r="H136" s="180"/>
      <c r="I136" s="183"/>
      <c r="J136" s="194">
        <f>BK136</f>
        <v>0</v>
      </c>
      <c r="K136" s="180"/>
      <c r="L136" s="185"/>
      <c r="M136" s="186"/>
      <c r="N136" s="187"/>
      <c r="O136" s="187"/>
      <c r="P136" s="188">
        <f>SUM(P137:P138)</f>
        <v>0</v>
      </c>
      <c r="Q136" s="187"/>
      <c r="R136" s="188">
        <f>SUM(R137:R138)</f>
        <v>0.19991014000000001</v>
      </c>
      <c r="S136" s="187"/>
      <c r="T136" s="189">
        <f>SUM(T137:T138)</f>
        <v>0</v>
      </c>
      <c r="AR136" s="190" t="s">
        <v>79</v>
      </c>
      <c r="AT136" s="191" t="s">
        <v>73</v>
      </c>
      <c r="AU136" s="191" t="s">
        <v>79</v>
      </c>
      <c r="AY136" s="190" t="s">
        <v>125</v>
      </c>
      <c r="BK136" s="192">
        <f>SUM(BK137:BK138)</f>
        <v>0</v>
      </c>
    </row>
    <row r="137" spans="1:65" s="2" customFormat="1" ht="21.75" customHeight="1">
      <c r="A137" s="31"/>
      <c r="B137" s="32"/>
      <c r="C137" s="195" t="s">
        <v>79</v>
      </c>
      <c r="D137" s="195" t="s">
        <v>128</v>
      </c>
      <c r="E137" s="196" t="s">
        <v>129</v>
      </c>
      <c r="F137" s="197" t="s">
        <v>130</v>
      </c>
      <c r="G137" s="198" t="s">
        <v>131</v>
      </c>
      <c r="H137" s="199">
        <v>3.3820000000000001</v>
      </c>
      <c r="I137" s="200"/>
      <c r="J137" s="201">
        <f>ROUND(I137*H137,2)</f>
        <v>0</v>
      </c>
      <c r="K137" s="197" t="s">
        <v>132</v>
      </c>
      <c r="L137" s="36"/>
      <c r="M137" s="202" t="s">
        <v>1</v>
      </c>
      <c r="N137" s="203" t="s">
        <v>39</v>
      </c>
      <c r="O137" s="68"/>
      <c r="P137" s="204">
        <f>O137*H137</f>
        <v>0</v>
      </c>
      <c r="Q137" s="204">
        <v>5.8970000000000002E-2</v>
      </c>
      <c r="R137" s="204">
        <f>Q137*H137</f>
        <v>0.19943654000000002</v>
      </c>
      <c r="S137" s="204">
        <v>0</v>
      </c>
      <c r="T137" s="205">
        <f>S137*H137</f>
        <v>0</v>
      </c>
      <c r="U137" s="31"/>
      <c r="V137" s="31"/>
      <c r="W137" s="31"/>
      <c r="X137" s="31"/>
      <c r="Y137" s="31"/>
      <c r="Z137" s="31"/>
      <c r="AA137" s="31"/>
      <c r="AB137" s="31"/>
      <c r="AC137" s="31"/>
      <c r="AD137" s="31"/>
      <c r="AE137" s="31"/>
      <c r="AR137" s="206" t="s">
        <v>133</v>
      </c>
      <c r="AT137" s="206" t="s">
        <v>128</v>
      </c>
      <c r="AU137" s="206" t="s">
        <v>81</v>
      </c>
      <c r="AY137" s="14" t="s">
        <v>125</v>
      </c>
      <c r="BE137" s="207">
        <f>IF(N137="základní",J137,0)</f>
        <v>0</v>
      </c>
      <c r="BF137" s="207">
        <f>IF(N137="snížená",J137,0)</f>
        <v>0</v>
      </c>
      <c r="BG137" s="207">
        <f>IF(N137="zákl. přenesená",J137,0)</f>
        <v>0</v>
      </c>
      <c r="BH137" s="207">
        <f>IF(N137="sníž. přenesená",J137,0)</f>
        <v>0</v>
      </c>
      <c r="BI137" s="207">
        <f>IF(N137="nulová",J137,0)</f>
        <v>0</v>
      </c>
      <c r="BJ137" s="14" t="s">
        <v>79</v>
      </c>
      <c r="BK137" s="207">
        <f>ROUND(I137*H137,2)</f>
        <v>0</v>
      </c>
      <c r="BL137" s="14" t="s">
        <v>133</v>
      </c>
      <c r="BM137" s="206" t="s">
        <v>134</v>
      </c>
    </row>
    <row r="138" spans="1:65" s="2" customFormat="1" ht="16.5" customHeight="1">
      <c r="A138" s="31"/>
      <c r="B138" s="32"/>
      <c r="C138" s="195" t="s">
        <v>81</v>
      </c>
      <c r="D138" s="195" t="s">
        <v>128</v>
      </c>
      <c r="E138" s="196" t="s">
        <v>135</v>
      </c>
      <c r="F138" s="197" t="s">
        <v>136</v>
      </c>
      <c r="G138" s="198" t="s">
        <v>137</v>
      </c>
      <c r="H138" s="199">
        <v>5.92</v>
      </c>
      <c r="I138" s="200"/>
      <c r="J138" s="201">
        <f>ROUND(I138*H138,2)</f>
        <v>0</v>
      </c>
      <c r="K138" s="197" t="s">
        <v>132</v>
      </c>
      <c r="L138" s="36"/>
      <c r="M138" s="202" t="s">
        <v>1</v>
      </c>
      <c r="N138" s="203" t="s">
        <v>39</v>
      </c>
      <c r="O138" s="68"/>
      <c r="P138" s="204">
        <f>O138*H138</f>
        <v>0</v>
      </c>
      <c r="Q138" s="204">
        <v>8.0000000000000007E-5</v>
      </c>
      <c r="R138" s="204">
        <f>Q138*H138</f>
        <v>4.7360000000000002E-4</v>
      </c>
      <c r="S138" s="204">
        <v>0</v>
      </c>
      <c r="T138" s="205">
        <f>S138*H138</f>
        <v>0</v>
      </c>
      <c r="U138" s="31"/>
      <c r="V138" s="31"/>
      <c r="W138" s="31"/>
      <c r="X138" s="31"/>
      <c r="Y138" s="31"/>
      <c r="Z138" s="31"/>
      <c r="AA138" s="31"/>
      <c r="AB138" s="31"/>
      <c r="AC138" s="31"/>
      <c r="AD138" s="31"/>
      <c r="AE138" s="31"/>
      <c r="AR138" s="206" t="s">
        <v>133</v>
      </c>
      <c r="AT138" s="206" t="s">
        <v>128</v>
      </c>
      <c r="AU138" s="206" t="s">
        <v>81</v>
      </c>
      <c r="AY138" s="14" t="s">
        <v>125</v>
      </c>
      <c r="BE138" s="207">
        <f>IF(N138="základní",J138,0)</f>
        <v>0</v>
      </c>
      <c r="BF138" s="207">
        <f>IF(N138="snížená",J138,0)</f>
        <v>0</v>
      </c>
      <c r="BG138" s="207">
        <f>IF(N138="zákl. přenesená",J138,0)</f>
        <v>0</v>
      </c>
      <c r="BH138" s="207">
        <f>IF(N138="sníž. přenesená",J138,0)</f>
        <v>0</v>
      </c>
      <c r="BI138" s="207">
        <f>IF(N138="nulová",J138,0)</f>
        <v>0</v>
      </c>
      <c r="BJ138" s="14" t="s">
        <v>79</v>
      </c>
      <c r="BK138" s="207">
        <f>ROUND(I138*H138,2)</f>
        <v>0</v>
      </c>
      <c r="BL138" s="14" t="s">
        <v>133</v>
      </c>
      <c r="BM138" s="206" t="s">
        <v>138</v>
      </c>
    </row>
    <row r="139" spans="1:65" s="12" customFormat="1" ht="22.9" customHeight="1">
      <c r="B139" s="179"/>
      <c r="C139" s="180"/>
      <c r="D139" s="181" t="s">
        <v>73</v>
      </c>
      <c r="E139" s="193" t="s">
        <v>133</v>
      </c>
      <c r="F139" s="193" t="s">
        <v>139</v>
      </c>
      <c r="G139" s="180"/>
      <c r="H139" s="180"/>
      <c r="I139" s="183"/>
      <c r="J139" s="194">
        <f>BK139</f>
        <v>0</v>
      </c>
      <c r="K139" s="180"/>
      <c r="L139" s="185"/>
      <c r="M139" s="186"/>
      <c r="N139" s="187"/>
      <c r="O139" s="187"/>
      <c r="P139" s="188">
        <f>SUM(P140:P142)</f>
        <v>0</v>
      </c>
      <c r="Q139" s="187"/>
      <c r="R139" s="188">
        <f>SUM(R140:R142)</f>
        <v>0.34154171999999999</v>
      </c>
      <c r="S139" s="187"/>
      <c r="T139" s="189">
        <f>SUM(T140:T142)</f>
        <v>0</v>
      </c>
      <c r="AR139" s="190" t="s">
        <v>79</v>
      </c>
      <c r="AT139" s="191" t="s">
        <v>73</v>
      </c>
      <c r="AU139" s="191" t="s">
        <v>79</v>
      </c>
      <c r="AY139" s="190" t="s">
        <v>125</v>
      </c>
      <c r="BK139" s="192">
        <f>SUM(BK140:BK142)</f>
        <v>0</v>
      </c>
    </row>
    <row r="140" spans="1:65" s="2" customFormat="1" ht="16.5" customHeight="1">
      <c r="A140" s="31"/>
      <c r="B140" s="32"/>
      <c r="C140" s="195" t="s">
        <v>126</v>
      </c>
      <c r="D140" s="195" t="s">
        <v>128</v>
      </c>
      <c r="E140" s="196" t="s">
        <v>140</v>
      </c>
      <c r="F140" s="197" t="s">
        <v>141</v>
      </c>
      <c r="G140" s="198" t="s">
        <v>137</v>
      </c>
      <c r="H140" s="199">
        <v>3.34</v>
      </c>
      <c r="I140" s="200"/>
      <c r="J140" s="201">
        <f>ROUND(I140*H140,2)</f>
        <v>0</v>
      </c>
      <c r="K140" s="197" t="s">
        <v>132</v>
      </c>
      <c r="L140" s="36"/>
      <c r="M140" s="202" t="s">
        <v>1</v>
      </c>
      <c r="N140" s="203" t="s">
        <v>39</v>
      </c>
      <c r="O140" s="68"/>
      <c r="P140" s="204">
        <f>O140*H140</f>
        <v>0</v>
      </c>
      <c r="Q140" s="204">
        <v>0.1016</v>
      </c>
      <c r="R140" s="204">
        <f>Q140*H140</f>
        <v>0.33934399999999998</v>
      </c>
      <c r="S140" s="204">
        <v>0</v>
      </c>
      <c r="T140" s="205">
        <f>S140*H140</f>
        <v>0</v>
      </c>
      <c r="U140" s="31"/>
      <c r="V140" s="31"/>
      <c r="W140" s="31"/>
      <c r="X140" s="31"/>
      <c r="Y140" s="31"/>
      <c r="Z140" s="31"/>
      <c r="AA140" s="31"/>
      <c r="AB140" s="31"/>
      <c r="AC140" s="31"/>
      <c r="AD140" s="31"/>
      <c r="AE140" s="31"/>
      <c r="AR140" s="206" t="s">
        <v>133</v>
      </c>
      <c r="AT140" s="206" t="s">
        <v>128</v>
      </c>
      <c r="AU140" s="206" t="s">
        <v>81</v>
      </c>
      <c r="AY140" s="14" t="s">
        <v>125</v>
      </c>
      <c r="BE140" s="207">
        <f>IF(N140="základní",J140,0)</f>
        <v>0</v>
      </c>
      <c r="BF140" s="207">
        <f>IF(N140="snížená",J140,0)</f>
        <v>0</v>
      </c>
      <c r="BG140" s="207">
        <f>IF(N140="zákl. přenesená",J140,0)</f>
        <v>0</v>
      </c>
      <c r="BH140" s="207">
        <f>IF(N140="sníž. přenesená",J140,0)</f>
        <v>0</v>
      </c>
      <c r="BI140" s="207">
        <f>IF(N140="nulová",J140,0)</f>
        <v>0</v>
      </c>
      <c r="BJ140" s="14" t="s">
        <v>79</v>
      </c>
      <c r="BK140" s="207">
        <f>ROUND(I140*H140,2)</f>
        <v>0</v>
      </c>
      <c r="BL140" s="14" t="s">
        <v>133</v>
      </c>
      <c r="BM140" s="206" t="s">
        <v>142</v>
      </c>
    </row>
    <row r="141" spans="1:65" s="2" customFormat="1" ht="16.5" customHeight="1">
      <c r="A141" s="31"/>
      <c r="B141" s="32"/>
      <c r="C141" s="195" t="s">
        <v>133</v>
      </c>
      <c r="D141" s="195" t="s">
        <v>128</v>
      </c>
      <c r="E141" s="196" t="s">
        <v>143</v>
      </c>
      <c r="F141" s="197" t="s">
        <v>144</v>
      </c>
      <c r="G141" s="198" t="s">
        <v>131</v>
      </c>
      <c r="H141" s="199">
        <v>0.33400000000000002</v>
      </c>
      <c r="I141" s="200"/>
      <c r="J141" s="201">
        <f>ROUND(I141*H141,2)</f>
        <v>0</v>
      </c>
      <c r="K141" s="197" t="s">
        <v>132</v>
      </c>
      <c r="L141" s="36"/>
      <c r="M141" s="202" t="s">
        <v>1</v>
      </c>
      <c r="N141" s="203" t="s">
        <v>39</v>
      </c>
      <c r="O141" s="68"/>
      <c r="P141" s="204">
        <f>O141*H141</f>
        <v>0</v>
      </c>
      <c r="Q141" s="204">
        <v>6.5799999999999999E-3</v>
      </c>
      <c r="R141" s="204">
        <f>Q141*H141</f>
        <v>2.1977200000000002E-3</v>
      </c>
      <c r="S141" s="204">
        <v>0</v>
      </c>
      <c r="T141" s="205">
        <f>S141*H141</f>
        <v>0</v>
      </c>
      <c r="U141" s="31"/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  <c r="AR141" s="206" t="s">
        <v>133</v>
      </c>
      <c r="AT141" s="206" t="s">
        <v>128</v>
      </c>
      <c r="AU141" s="206" t="s">
        <v>81</v>
      </c>
      <c r="AY141" s="14" t="s">
        <v>125</v>
      </c>
      <c r="BE141" s="207">
        <f>IF(N141="základní",J141,0)</f>
        <v>0</v>
      </c>
      <c r="BF141" s="207">
        <f>IF(N141="snížená",J141,0)</f>
        <v>0</v>
      </c>
      <c r="BG141" s="207">
        <f>IF(N141="zákl. přenesená",J141,0)</f>
        <v>0</v>
      </c>
      <c r="BH141" s="207">
        <f>IF(N141="sníž. přenesená",J141,0)</f>
        <v>0</v>
      </c>
      <c r="BI141" s="207">
        <f>IF(N141="nulová",J141,0)</f>
        <v>0</v>
      </c>
      <c r="BJ141" s="14" t="s">
        <v>79</v>
      </c>
      <c r="BK141" s="207">
        <f>ROUND(I141*H141,2)</f>
        <v>0</v>
      </c>
      <c r="BL141" s="14" t="s">
        <v>133</v>
      </c>
      <c r="BM141" s="206" t="s">
        <v>145</v>
      </c>
    </row>
    <row r="142" spans="1:65" s="2" customFormat="1" ht="16.5" customHeight="1">
      <c r="A142" s="31"/>
      <c r="B142" s="32"/>
      <c r="C142" s="195" t="s">
        <v>146</v>
      </c>
      <c r="D142" s="195" t="s">
        <v>128</v>
      </c>
      <c r="E142" s="196" t="s">
        <v>147</v>
      </c>
      <c r="F142" s="197" t="s">
        <v>148</v>
      </c>
      <c r="G142" s="198" t="s">
        <v>131</v>
      </c>
      <c r="H142" s="199">
        <v>0.33400000000000002</v>
      </c>
      <c r="I142" s="200"/>
      <c r="J142" s="201">
        <f>ROUND(I142*H142,2)</f>
        <v>0</v>
      </c>
      <c r="K142" s="197" t="s">
        <v>132</v>
      </c>
      <c r="L142" s="36"/>
      <c r="M142" s="202" t="s">
        <v>1</v>
      </c>
      <c r="N142" s="203" t="s">
        <v>39</v>
      </c>
      <c r="O142" s="68"/>
      <c r="P142" s="204">
        <f>O142*H142</f>
        <v>0</v>
      </c>
      <c r="Q142" s="204">
        <v>0</v>
      </c>
      <c r="R142" s="204">
        <f>Q142*H142</f>
        <v>0</v>
      </c>
      <c r="S142" s="204">
        <v>0</v>
      </c>
      <c r="T142" s="205">
        <f>S142*H142</f>
        <v>0</v>
      </c>
      <c r="U142" s="31"/>
      <c r="V142" s="31"/>
      <c r="W142" s="31"/>
      <c r="X142" s="31"/>
      <c r="Y142" s="31"/>
      <c r="Z142" s="31"/>
      <c r="AA142" s="31"/>
      <c r="AB142" s="31"/>
      <c r="AC142" s="31"/>
      <c r="AD142" s="31"/>
      <c r="AE142" s="31"/>
      <c r="AR142" s="206" t="s">
        <v>133</v>
      </c>
      <c r="AT142" s="206" t="s">
        <v>128</v>
      </c>
      <c r="AU142" s="206" t="s">
        <v>81</v>
      </c>
      <c r="AY142" s="14" t="s">
        <v>125</v>
      </c>
      <c r="BE142" s="207">
        <f>IF(N142="základní",J142,0)</f>
        <v>0</v>
      </c>
      <c r="BF142" s="207">
        <f>IF(N142="snížená",J142,0)</f>
        <v>0</v>
      </c>
      <c r="BG142" s="207">
        <f>IF(N142="zákl. přenesená",J142,0)</f>
        <v>0</v>
      </c>
      <c r="BH142" s="207">
        <f>IF(N142="sníž. přenesená",J142,0)</f>
        <v>0</v>
      </c>
      <c r="BI142" s="207">
        <f>IF(N142="nulová",J142,0)</f>
        <v>0</v>
      </c>
      <c r="BJ142" s="14" t="s">
        <v>79</v>
      </c>
      <c r="BK142" s="207">
        <f>ROUND(I142*H142,2)</f>
        <v>0</v>
      </c>
      <c r="BL142" s="14" t="s">
        <v>133</v>
      </c>
      <c r="BM142" s="206" t="s">
        <v>149</v>
      </c>
    </row>
    <row r="143" spans="1:65" s="12" customFormat="1" ht="22.9" customHeight="1">
      <c r="B143" s="179"/>
      <c r="C143" s="180"/>
      <c r="D143" s="181" t="s">
        <v>73</v>
      </c>
      <c r="E143" s="193" t="s">
        <v>150</v>
      </c>
      <c r="F143" s="193" t="s">
        <v>151</v>
      </c>
      <c r="G143" s="180"/>
      <c r="H143" s="180"/>
      <c r="I143" s="183"/>
      <c r="J143" s="194">
        <f>BK143</f>
        <v>0</v>
      </c>
      <c r="K143" s="180"/>
      <c r="L143" s="185"/>
      <c r="M143" s="186"/>
      <c r="N143" s="187"/>
      <c r="O143" s="187"/>
      <c r="P143" s="188">
        <f>SUM(P144:P148)</f>
        <v>0</v>
      </c>
      <c r="Q143" s="187"/>
      <c r="R143" s="188">
        <f>SUM(R144:R148)</f>
        <v>3.4806443300000001</v>
      </c>
      <c r="S143" s="187"/>
      <c r="T143" s="189">
        <f>SUM(T144:T148)</f>
        <v>0</v>
      </c>
      <c r="AR143" s="190" t="s">
        <v>79</v>
      </c>
      <c r="AT143" s="191" t="s">
        <v>73</v>
      </c>
      <c r="AU143" s="191" t="s">
        <v>79</v>
      </c>
      <c r="AY143" s="190" t="s">
        <v>125</v>
      </c>
      <c r="BK143" s="192">
        <f>SUM(BK144:BK148)</f>
        <v>0</v>
      </c>
    </row>
    <row r="144" spans="1:65" s="2" customFormat="1" ht="21.75" customHeight="1">
      <c r="A144" s="31"/>
      <c r="B144" s="32"/>
      <c r="C144" s="195" t="s">
        <v>150</v>
      </c>
      <c r="D144" s="195" t="s">
        <v>128</v>
      </c>
      <c r="E144" s="196" t="s">
        <v>152</v>
      </c>
      <c r="F144" s="197" t="s">
        <v>153</v>
      </c>
      <c r="G144" s="198" t="s">
        <v>131</v>
      </c>
      <c r="H144" s="199">
        <v>21.4</v>
      </c>
      <c r="I144" s="200"/>
      <c r="J144" s="201">
        <f>ROUND(I144*H144,2)</f>
        <v>0</v>
      </c>
      <c r="K144" s="197" t="s">
        <v>132</v>
      </c>
      <c r="L144" s="36"/>
      <c r="M144" s="202" t="s">
        <v>1</v>
      </c>
      <c r="N144" s="203" t="s">
        <v>39</v>
      </c>
      <c r="O144" s="68"/>
      <c r="P144" s="204">
        <f>O144*H144</f>
        <v>0</v>
      </c>
      <c r="Q144" s="204">
        <v>2.8400000000000002E-2</v>
      </c>
      <c r="R144" s="204">
        <f>Q144*H144</f>
        <v>0.60775999999999997</v>
      </c>
      <c r="S144" s="204">
        <v>0</v>
      </c>
      <c r="T144" s="205">
        <f>S144*H144</f>
        <v>0</v>
      </c>
      <c r="U144" s="31"/>
      <c r="V144" s="31"/>
      <c r="W144" s="31"/>
      <c r="X144" s="31"/>
      <c r="Y144" s="31"/>
      <c r="Z144" s="31"/>
      <c r="AA144" s="31"/>
      <c r="AB144" s="31"/>
      <c r="AC144" s="31"/>
      <c r="AD144" s="31"/>
      <c r="AE144" s="31"/>
      <c r="AR144" s="206" t="s">
        <v>133</v>
      </c>
      <c r="AT144" s="206" t="s">
        <v>128</v>
      </c>
      <c r="AU144" s="206" t="s">
        <v>81</v>
      </c>
      <c r="AY144" s="14" t="s">
        <v>125</v>
      </c>
      <c r="BE144" s="207">
        <f>IF(N144="základní",J144,0)</f>
        <v>0</v>
      </c>
      <c r="BF144" s="207">
        <f>IF(N144="snížená",J144,0)</f>
        <v>0</v>
      </c>
      <c r="BG144" s="207">
        <f>IF(N144="zákl. přenesená",J144,0)</f>
        <v>0</v>
      </c>
      <c r="BH144" s="207">
        <f>IF(N144="sníž. přenesená",J144,0)</f>
        <v>0</v>
      </c>
      <c r="BI144" s="207">
        <f>IF(N144="nulová",J144,0)</f>
        <v>0</v>
      </c>
      <c r="BJ144" s="14" t="s">
        <v>79</v>
      </c>
      <c r="BK144" s="207">
        <f>ROUND(I144*H144,2)</f>
        <v>0</v>
      </c>
      <c r="BL144" s="14" t="s">
        <v>133</v>
      </c>
      <c r="BM144" s="206" t="s">
        <v>154</v>
      </c>
    </row>
    <row r="145" spans="1:65" s="2" customFormat="1" ht="21.75" customHeight="1">
      <c r="A145" s="31"/>
      <c r="B145" s="32"/>
      <c r="C145" s="195" t="s">
        <v>155</v>
      </c>
      <c r="D145" s="195" t="s">
        <v>128</v>
      </c>
      <c r="E145" s="196" t="s">
        <v>156</v>
      </c>
      <c r="F145" s="197" t="s">
        <v>157</v>
      </c>
      <c r="G145" s="198" t="s">
        <v>131</v>
      </c>
      <c r="H145" s="199">
        <v>27.837</v>
      </c>
      <c r="I145" s="200"/>
      <c r="J145" s="201">
        <f>ROUND(I145*H145,2)</f>
        <v>0</v>
      </c>
      <c r="K145" s="197" t="s">
        <v>132</v>
      </c>
      <c r="L145" s="36"/>
      <c r="M145" s="202" t="s">
        <v>1</v>
      </c>
      <c r="N145" s="203" t="s">
        <v>39</v>
      </c>
      <c r="O145" s="68"/>
      <c r="P145" s="204">
        <f>O145*H145</f>
        <v>0</v>
      </c>
      <c r="Q145" s="204">
        <v>2.8400000000000002E-2</v>
      </c>
      <c r="R145" s="204">
        <f>Q145*H145</f>
        <v>0.79057080000000002</v>
      </c>
      <c r="S145" s="204">
        <v>0</v>
      </c>
      <c r="T145" s="205">
        <f>S145*H145</f>
        <v>0</v>
      </c>
      <c r="U145" s="31"/>
      <c r="V145" s="31"/>
      <c r="W145" s="31"/>
      <c r="X145" s="31"/>
      <c r="Y145" s="31"/>
      <c r="Z145" s="31"/>
      <c r="AA145" s="31"/>
      <c r="AB145" s="31"/>
      <c r="AC145" s="31"/>
      <c r="AD145" s="31"/>
      <c r="AE145" s="31"/>
      <c r="AR145" s="206" t="s">
        <v>133</v>
      </c>
      <c r="AT145" s="206" t="s">
        <v>128</v>
      </c>
      <c r="AU145" s="206" t="s">
        <v>81</v>
      </c>
      <c r="AY145" s="14" t="s">
        <v>125</v>
      </c>
      <c r="BE145" s="207">
        <f>IF(N145="základní",J145,0)</f>
        <v>0</v>
      </c>
      <c r="BF145" s="207">
        <f>IF(N145="snížená",J145,0)</f>
        <v>0</v>
      </c>
      <c r="BG145" s="207">
        <f>IF(N145="zákl. přenesená",J145,0)</f>
        <v>0</v>
      </c>
      <c r="BH145" s="207">
        <f>IF(N145="sníž. přenesená",J145,0)</f>
        <v>0</v>
      </c>
      <c r="BI145" s="207">
        <f>IF(N145="nulová",J145,0)</f>
        <v>0</v>
      </c>
      <c r="BJ145" s="14" t="s">
        <v>79</v>
      </c>
      <c r="BK145" s="207">
        <f>ROUND(I145*H145,2)</f>
        <v>0</v>
      </c>
      <c r="BL145" s="14" t="s">
        <v>133</v>
      </c>
      <c r="BM145" s="206" t="s">
        <v>158</v>
      </c>
    </row>
    <row r="146" spans="1:65" s="2" customFormat="1" ht="16.5" customHeight="1">
      <c r="A146" s="31"/>
      <c r="B146" s="32"/>
      <c r="C146" s="195" t="s">
        <v>159</v>
      </c>
      <c r="D146" s="195" t="s">
        <v>128</v>
      </c>
      <c r="E146" s="196" t="s">
        <v>160</v>
      </c>
      <c r="F146" s="197" t="s">
        <v>161</v>
      </c>
      <c r="G146" s="198" t="s">
        <v>131</v>
      </c>
      <c r="H146" s="199">
        <v>52.606999999999999</v>
      </c>
      <c r="I146" s="200"/>
      <c r="J146" s="201">
        <f>ROUND(I146*H146,2)</f>
        <v>0</v>
      </c>
      <c r="K146" s="197" t="s">
        <v>132</v>
      </c>
      <c r="L146" s="36"/>
      <c r="M146" s="202" t="s">
        <v>1</v>
      </c>
      <c r="N146" s="203" t="s">
        <v>39</v>
      </c>
      <c r="O146" s="68"/>
      <c r="P146" s="204">
        <f>O146*H146</f>
        <v>0</v>
      </c>
      <c r="Q146" s="204">
        <v>5.4599999999999996E-3</v>
      </c>
      <c r="R146" s="204">
        <f>Q146*H146</f>
        <v>0.28723421999999998</v>
      </c>
      <c r="S146" s="204">
        <v>0</v>
      </c>
      <c r="T146" s="205">
        <f>S146*H146</f>
        <v>0</v>
      </c>
      <c r="U146" s="31"/>
      <c r="V146" s="31"/>
      <c r="W146" s="31"/>
      <c r="X146" s="31"/>
      <c r="Y146" s="31"/>
      <c r="Z146" s="31"/>
      <c r="AA146" s="31"/>
      <c r="AB146" s="31"/>
      <c r="AC146" s="31"/>
      <c r="AD146" s="31"/>
      <c r="AE146" s="31"/>
      <c r="AR146" s="206" t="s">
        <v>133</v>
      </c>
      <c r="AT146" s="206" t="s">
        <v>128</v>
      </c>
      <c r="AU146" s="206" t="s">
        <v>81</v>
      </c>
      <c r="AY146" s="14" t="s">
        <v>125</v>
      </c>
      <c r="BE146" s="207">
        <f>IF(N146="základní",J146,0)</f>
        <v>0</v>
      </c>
      <c r="BF146" s="207">
        <f>IF(N146="snížená",J146,0)</f>
        <v>0</v>
      </c>
      <c r="BG146" s="207">
        <f>IF(N146="zákl. přenesená",J146,0)</f>
        <v>0</v>
      </c>
      <c r="BH146" s="207">
        <f>IF(N146="sníž. přenesená",J146,0)</f>
        <v>0</v>
      </c>
      <c r="BI146" s="207">
        <f>IF(N146="nulová",J146,0)</f>
        <v>0</v>
      </c>
      <c r="BJ146" s="14" t="s">
        <v>79</v>
      </c>
      <c r="BK146" s="207">
        <f>ROUND(I146*H146,2)</f>
        <v>0</v>
      </c>
      <c r="BL146" s="14" t="s">
        <v>133</v>
      </c>
      <c r="BM146" s="206" t="s">
        <v>162</v>
      </c>
    </row>
    <row r="147" spans="1:65" s="2" customFormat="1" ht="21.75" customHeight="1">
      <c r="A147" s="31"/>
      <c r="B147" s="32"/>
      <c r="C147" s="195" t="s">
        <v>163</v>
      </c>
      <c r="D147" s="195" t="s">
        <v>128</v>
      </c>
      <c r="E147" s="196" t="s">
        <v>164</v>
      </c>
      <c r="F147" s="197" t="s">
        <v>165</v>
      </c>
      <c r="G147" s="198" t="s">
        <v>131</v>
      </c>
      <c r="H147" s="199">
        <v>52.606999999999999</v>
      </c>
      <c r="I147" s="200"/>
      <c r="J147" s="201">
        <f>ROUND(I147*H147,2)</f>
        <v>0</v>
      </c>
      <c r="K147" s="197" t="s">
        <v>132</v>
      </c>
      <c r="L147" s="36"/>
      <c r="M147" s="202" t="s">
        <v>1</v>
      </c>
      <c r="N147" s="203" t="s">
        <v>39</v>
      </c>
      <c r="O147" s="68"/>
      <c r="P147" s="204">
        <f>O147*H147</f>
        <v>0</v>
      </c>
      <c r="Q147" s="204">
        <v>1.7330000000000002E-2</v>
      </c>
      <c r="R147" s="204">
        <f>Q147*H147</f>
        <v>0.91167931000000002</v>
      </c>
      <c r="S147" s="204">
        <v>0</v>
      </c>
      <c r="T147" s="205">
        <f>S147*H147</f>
        <v>0</v>
      </c>
      <c r="U147" s="31"/>
      <c r="V147" s="31"/>
      <c r="W147" s="31"/>
      <c r="X147" s="31"/>
      <c r="Y147" s="31"/>
      <c r="Z147" s="31"/>
      <c r="AA147" s="31"/>
      <c r="AB147" s="31"/>
      <c r="AC147" s="31"/>
      <c r="AD147" s="31"/>
      <c r="AE147" s="31"/>
      <c r="AR147" s="206" t="s">
        <v>133</v>
      </c>
      <c r="AT147" s="206" t="s">
        <v>128</v>
      </c>
      <c r="AU147" s="206" t="s">
        <v>81</v>
      </c>
      <c r="AY147" s="14" t="s">
        <v>125</v>
      </c>
      <c r="BE147" s="207">
        <f>IF(N147="základní",J147,0)</f>
        <v>0</v>
      </c>
      <c r="BF147" s="207">
        <f>IF(N147="snížená",J147,0)</f>
        <v>0</v>
      </c>
      <c r="BG147" s="207">
        <f>IF(N147="zákl. přenesená",J147,0)</f>
        <v>0</v>
      </c>
      <c r="BH147" s="207">
        <f>IF(N147="sníž. přenesená",J147,0)</f>
        <v>0</v>
      </c>
      <c r="BI147" s="207">
        <f>IF(N147="nulová",J147,0)</f>
        <v>0</v>
      </c>
      <c r="BJ147" s="14" t="s">
        <v>79</v>
      </c>
      <c r="BK147" s="207">
        <f>ROUND(I147*H147,2)</f>
        <v>0</v>
      </c>
      <c r="BL147" s="14" t="s">
        <v>133</v>
      </c>
      <c r="BM147" s="206" t="s">
        <v>166</v>
      </c>
    </row>
    <row r="148" spans="1:65" s="2" customFormat="1" ht="21.75" customHeight="1">
      <c r="A148" s="31"/>
      <c r="B148" s="32"/>
      <c r="C148" s="195" t="s">
        <v>167</v>
      </c>
      <c r="D148" s="195" t="s">
        <v>128</v>
      </c>
      <c r="E148" s="196" t="s">
        <v>168</v>
      </c>
      <c r="F148" s="197" t="s">
        <v>169</v>
      </c>
      <c r="G148" s="198" t="s">
        <v>170</v>
      </c>
      <c r="H148" s="199">
        <v>2</v>
      </c>
      <c r="I148" s="200"/>
      <c r="J148" s="201">
        <f>ROUND(I148*H148,2)</f>
        <v>0</v>
      </c>
      <c r="K148" s="197" t="s">
        <v>171</v>
      </c>
      <c r="L148" s="36"/>
      <c r="M148" s="202" t="s">
        <v>1</v>
      </c>
      <c r="N148" s="203" t="s">
        <v>39</v>
      </c>
      <c r="O148" s="68"/>
      <c r="P148" s="204">
        <f>O148*H148</f>
        <v>0</v>
      </c>
      <c r="Q148" s="204">
        <v>0.44169999999999998</v>
      </c>
      <c r="R148" s="204">
        <f>Q148*H148</f>
        <v>0.88339999999999996</v>
      </c>
      <c r="S148" s="204">
        <v>0</v>
      </c>
      <c r="T148" s="205">
        <f>S148*H148</f>
        <v>0</v>
      </c>
      <c r="U148" s="31"/>
      <c r="V148" s="31"/>
      <c r="W148" s="31"/>
      <c r="X148" s="31"/>
      <c r="Y148" s="31"/>
      <c r="Z148" s="31"/>
      <c r="AA148" s="31"/>
      <c r="AB148" s="31"/>
      <c r="AC148" s="31"/>
      <c r="AD148" s="31"/>
      <c r="AE148" s="31"/>
      <c r="AR148" s="206" t="s">
        <v>133</v>
      </c>
      <c r="AT148" s="206" t="s">
        <v>128</v>
      </c>
      <c r="AU148" s="206" t="s">
        <v>81</v>
      </c>
      <c r="AY148" s="14" t="s">
        <v>125</v>
      </c>
      <c r="BE148" s="207">
        <f>IF(N148="základní",J148,0)</f>
        <v>0</v>
      </c>
      <c r="BF148" s="207">
        <f>IF(N148="snížená",J148,0)</f>
        <v>0</v>
      </c>
      <c r="BG148" s="207">
        <f>IF(N148="zákl. přenesená",J148,0)</f>
        <v>0</v>
      </c>
      <c r="BH148" s="207">
        <f>IF(N148="sníž. přenesená",J148,0)</f>
        <v>0</v>
      </c>
      <c r="BI148" s="207">
        <f>IF(N148="nulová",J148,0)</f>
        <v>0</v>
      </c>
      <c r="BJ148" s="14" t="s">
        <v>79</v>
      </c>
      <c r="BK148" s="207">
        <f>ROUND(I148*H148,2)</f>
        <v>0</v>
      </c>
      <c r="BL148" s="14" t="s">
        <v>133</v>
      </c>
      <c r="BM148" s="206" t="s">
        <v>172</v>
      </c>
    </row>
    <row r="149" spans="1:65" s="12" customFormat="1" ht="22.9" customHeight="1">
      <c r="B149" s="179"/>
      <c r="C149" s="180"/>
      <c r="D149" s="181" t="s">
        <v>73</v>
      </c>
      <c r="E149" s="193" t="s">
        <v>163</v>
      </c>
      <c r="F149" s="193" t="s">
        <v>173</v>
      </c>
      <c r="G149" s="180"/>
      <c r="H149" s="180"/>
      <c r="I149" s="183"/>
      <c r="J149" s="194">
        <f>BK149</f>
        <v>0</v>
      </c>
      <c r="K149" s="180"/>
      <c r="L149" s="185"/>
      <c r="M149" s="186"/>
      <c r="N149" s="187"/>
      <c r="O149" s="187"/>
      <c r="P149" s="188">
        <f>SUM(P150:P162)</f>
        <v>0</v>
      </c>
      <c r="Q149" s="187"/>
      <c r="R149" s="188">
        <f>SUM(R150:R162)</f>
        <v>1.916E-3</v>
      </c>
      <c r="S149" s="187"/>
      <c r="T149" s="189">
        <f>SUM(T150:T162)</f>
        <v>6.9577700000000009</v>
      </c>
      <c r="AR149" s="190" t="s">
        <v>79</v>
      </c>
      <c r="AT149" s="191" t="s">
        <v>73</v>
      </c>
      <c r="AU149" s="191" t="s">
        <v>79</v>
      </c>
      <c r="AY149" s="190" t="s">
        <v>125</v>
      </c>
      <c r="BK149" s="192">
        <f>SUM(BK150:BK162)</f>
        <v>0</v>
      </c>
    </row>
    <row r="150" spans="1:65" s="2" customFormat="1" ht="16.5" customHeight="1">
      <c r="A150" s="31"/>
      <c r="B150" s="32"/>
      <c r="C150" s="195" t="s">
        <v>174</v>
      </c>
      <c r="D150" s="195" t="s">
        <v>128</v>
      </c>
      <c r="E150" s="196" t="s">
        <v>175</v>
      </c>
      <c r="F150" s="197" t="s">
        <v>176</v>
      </c>
      <c r="G150" s="198" t="s">
        <v>177</v>
      </c>
      <c r="H150" s="199">
        <v>1</v>
      </c>
      <c r="I150" s="200"/>
      <c r="J150" s="201">
        <f t="shared" ref="J150:J162" si="0">ROUND(I150*H150,2)</f>
        <v>0</v>
      </c>
      <c r="K150" s="197" t="s">
        <v>1</v>
      </c>
      <c r="L150" s="36"/>
      <c r="M150" s="202" t="s">
        <v>1</v>
      </c>
      <c r="N150" s="203" t="s">
        <v>39</v>
      </c>
      <c r="O150" s="68"/>
      <c r="P150" s="204">
        <f t="shared" ref="P150:P162" si="1">O150*H150</f>
        <v>0</v>
      </c>
      <c r="Q150" s="204">
        <v>0</v>
      </c>
      <c r="R150" s="204">
        <f t="shared" ref="R150:R162" si="2">Q150*H150</f>
        <v>0</v>
      </c>
      <c r="S150" s="204">
        <v>0</v>
      </c>
      <c r="T150" s="205">
        <f t="shared" ref="T150:T162" si="3">S150*H150</f>
        <v>0</v>
      </c>
      <c r="U150" s="31"/>
      <c r="V150" s="31"/>
      <c r="W150" s="31"/>
      <c r="X150" s="31"/>
      <c r="Y150" s="31"/>
      <c r="Z150" s="31"/>
      <c r="AA150" s="31"/>
      <c r="AB150" s="31"/>
      <c r="AC150" s="31"/>
      <c r="AD150" s="31"/>
      <c r="AE150" s="31"/>
      <c r="AR150" s="206" t="s">
        <v>133</v>
      </c>
      <c r="AT150" s="206" t="s">
        <v>128</v>
      </c>
      <c r="AU150" s="206" t="s">
        <v>81</v>
      </c>
      <c r="AY150" s="14" t="s">
        <v>125</v>
      </c>
      <c r="BE150" s="207">
        <f t="shared" ref="BE150:BE162" si="4">IF(N150="základní",J150,0)</f>
        <v>0</v>
      </c>
      <c r="BF150" s="207">
        <f t="shared" ref="BF150:BF162" si="5">IF(N150="snížená",J150,0)</f>
        <v>0</v>
      </c>
      <c r="BG150" s="207">
        <f t="shared" ref="BG150:BG162" si="6">IF(N150="zákl. přenesená",J150,0)</f>
        <v>0</v>
      </c>
      <c r="BH150" s="207">
        <f t="shared" ref="BH150:BH162" si="7">IF(N150="sníž. přenesená",J150,0)</f>
        <v>0</v>
      </c>
      <c r="BI150" s="207">
        <f t="shared" ref="BI150:BI162" si="8">IF(N150="nulová",J150,0)</f>
        <v>0</v>
      </c>
      <c r="BJ150" s="14" t="s">
        <v>79</v>
      </c>
      <c r="BK150" s="207">
        <f t="shared" ref="BK150:BK162" si="9">ROUND(I150*H150,2)</f>
        <v>0</v>
      </c>
      <c r="BL150" s="14" t="s">
        <v>133</v>
      </c>
      <c r="BM150" s="206" t="s">
        <v>178</v>
      </c>
    </row>
    <row r="151" spans="1:65" s="2" customFormat="1" ht="16.5" customHeight="1">
      <c r="A151" s="31"/>
      <c r="B151" s="32"/>
      <c r="C151" s="195" t="s">
        <v>179</v>
      </c>
      <c r="D151" s="195" t="s">
        <v>128</v>
      </c>
      <c r="E151" s="196" t="s">
        <v>180</v>
      </c>
      <c r="F151" s="197" t="s">
        <v>181</v>
      </c>
      <c r="G151" s="198" t="s">
        <v>182</v>
      </c>
      <c r="H151" s="199">
        <v>50</v>
      </c>
      <c r="I151" s="200"/>
      <c r="J151" s="201">
        <f t="shared" si="0"/>
        <v>0</v>
      </c>
      <c r="K151" s="197" t="s">
        <v>1</v>
      </c>
      <c r="L151" s="36"/>
      <c r="M151" s="202" t="s">
        <v>1</v>
      </c>
      <c r="N151" s="203" t="s">
        <v>39</v>
      </c>
      <c r="O151" s="68"/>
      <c r="P151" s="204">
        <f t="shared" si="1"/>
        <v>0</v>
      </c>
      <c r="Q151" s="204">
        <v>0</v>
      </c>
      <c r="R151" s="204">
        <f t="shared" si="2"/>
        <v>0</v>
      </c>
      <c r="S151" s="204">
        <v>0</v>
      </c>
      <c r="T151" s="205">
        <f t="shared" si="3"/>
        <v>0</v>
      </c>
      <c r="U151" s="31"/>
      <c r="V151" s="31"/>
      <c r="W151" s="31"/>
      <c r="X151" s="31"/>
      <c r="Y151" s="31"/>
      <c r="Z151" s="31"/>
      <c r="AA151" s="31"/>
      <c r="AB151" s="31"/>
      <c r="AC151" s="31"/>
      <c r="AD151" s="31"/>
      <c r="AE151" s="31"/>
      <c r="AR151" s="206" t="s">
        <v>133</v>
      </c>
      <c r="AT151" s="206" t="s">
        <v>128</v>
      </c>
      <c r="AU151" s="206" t="s">
        <v>81</v>
      </c>
      <c r="AY151" s="14" t="s">
        <v>125</v>
      </c>
      <c r="BE151" s="207">
        <f t="shared" si="4"/>
        <v>0</v>
      </c>
      <c r="BF151" s="207">
        <f t="shared" si="5"/>
        <v>0</v>
      </c>
      <c r="BG151" s="207">
        <f t="shared" si="6"/>
        <v>0</v>
      </c>
      <c r="BH151" s="207">
        <f t="shared" si="7"/>
        <v>0</v>
      </c>
      <c r="BI151" s="207">
        <f t="shared" si="8"/>
        <v>0</v>
      </c>
      <c r="BJ151" s="14" t="s">
        <v>79</v>
      </c>
      <c r="BK151" s="207">
        <f t="shared" si="9"/>
        <v>0</v>
      </c>
      <c r="BL151" s="14" t="s">
        <v>133</v>
      </c>
      <c r="BM151" s="206" t="s">
        <v>183</v>
      </c>
    </row>
    <row r="152" spans="1:65" s="2" customFormat="1" ht="16.5" customHeight="1">
      <c r="A152" s="31"/>
      <c r="B152" s="32"/>
      <c r="C152" s="195" t="s">
        <v>184</v>
      </c>
      <c r="D152" s="195" t="s">
        <v>128</v>
      </c>
      <c r="E152" s="196" t="s">
        <v>185</v>
      </c>
      <c r="F152" s="197" t="s">
        <v>186</v>
      </c>
      <c r="G152" s="198" t="s">
        <v>177</v>
      </c>
      <c r="H152" s="199">
        <v>1</v>
      </c>
      <c r="I152" s="200"/>
      <c r="J152" s="201">
        <f t="shared" si="0"/>
        <v>0</v>
      </c>
      <c r="K152" s="197" t="s">
        <v>1</v>
      </c>
      <c r="L152" s="36"/>
      <c r="M152" s="202" t="s">
        <v>1</v>
      </c>
      <c r="N152" s="203" t="s">
        <v>39</v>
      </c>
      <c r="O152" s="68"/>
      <c r="P152" s="204">
        <f t="shared" si="1"/>
        <v>0</v>
      </c>
      <c r="Q152" s="204">
        <v>0</v>
      </c>
      <c r="R152" s="204">
        <f t="shared" si="2"/>
        <v>0</v>
      </c>
      <c r="S152" s="204">
        <v>0</v>
      </c>
      <c r="T152" s="205">
        <f t="shared" si="3"/>
        <v>0</v>
      </c>
      <c r="U152" s="31"/>
      <c r="V152" s="31"/>
      <c r="W152" s="31"/>
      <c r="X152" s="31"/>
      <c r="Y152" s="31"/>
      <c r="Z152" s="31"/>
      <c r="AA152" s="31"/>
      <c r="AB152" s="31"/>
      <c r="AC152" s="31"/>
      <c r="AD152" s="31"/>
      <c r="AE152" s="31"/>
      <c r="AR152" s="206" t="s">
        <v>133</v>
      </c>
      <c r="AT152" s="206" t="s">
        <v>128</v>
      </c>
      <c r="AU152" s="206" t="s">
        <v>81</v>
      </c>
      <c r="AY152" s="14" t="s">
        <v>125</v>
      </c>
      <c r="BE152" s="207">
        <f t="shared" si="4"/>
        <v>0</v>
      </c>
      <c r="BF152" s="207">
        <f t="shared" si="5"/>
        <v>0</v>
      </c>
      <c r="BG152" s="207">
        <f t="shared" si="6"/>
        <v>0</v>
      </c>
      <c r="BH152" s="207">
        <f t="shared" si="7"/>
        <v>0</v>
      </c>
      <c r="BI152" s="207">
        <f t="shared" si="8"/>
        <v>0</v>
      </c>
      <c r="BJ152" s="14" t="s">
        <v>79</v>
      </c>
      <c r="BK152" s="207">
        <f t="shared" si="9"/>
        <v>0</v>
      </c>
      <c r="BL152" s="14" t="s">
        <v>133</v>
      </c>
      <c r="BM152" s="206" t="s">
        <v>187</v>
      </c>
    </row>
    <row r="153" spans="1:65" s="2" customFormat="1" ht="16.5" customHeight="1">
      <c r="A153" s="31"/>
      <c r="B153" s="32"/>
      <c r="C153" s="208" t="s">
        <v>188</v>
      </c>
      <c r="D153" s="208" t="s">
        <v>189</v>
      </c>
      <c r="E153" s="209" t="s">
        <v>190</v>
      </c>
      <c r="F153" s="210" t="s">
        <v>191</v>
      </c>
      <c r="G153" s="211" t="s">
        <v>170</v>
      </c>
      <c r="H153" s="212">
        <v>1</v>
      </c>
      <c r="I153" s="213"/>
      <c r="J153" s="214">
        <f t="shared" si="0"/>
        <v>0</v>
      </c>
      <c r="K153" s="210" t="s">
        <v>132</v>
      </c>
      <c r="L153" s="215"/>
      <c r="M153" s="216" t="s">
        <v>1</v>
      </c>
      <c r="N153" s="217" t="s">
        <v>39</v>
      </c>
      <c r="O153" s="68"/>
      <c r="P153" s="204">
        <f t="shared" si="1"/>
        <v>0</v>
      </c>
      <c r="Q153" s="204">
        <v>1.06E-3</v>
      </c>
      <c r="R153" s="204">
        <f t="shared" si="2"/>
        <v>1.06E-3</v>
      </c>
      <c r="S153" s="204">
        <v>0</v>
      </c>
      <c r="T153" s="205">
        <f t="shared" si="3"/>
        <v>0</v>
      </c>
      <c r="U153" s="31"/>
      <c r="V153" s="31"/>
      <c r="W153" s="31"/>
      <c r="X153" s="31"/>
      <c r="Y153" s="31"/>
      <c r="Z153" s="31"/>
      <c r="AA153" s="31"/>
      <c r="AB153" s="31"/>
      <c r="AC153" s="31"/>
      <c r="AD153" s="31"/>
      <c r="AE153" s="31"/>
      <c r="AR153" s="206" t="s">
        <v>159</v>
      </c>
      <c r="AT153" s="206" t="s">
        <v>189</v>
      </c>
      <c r="AU153" s="206" t="s">
        <v>81</v>
      </c>
      <c r="AY153" s="14" t="s">
        <v>125</v>
      </c>
      <c r="BE153" s="207">
        <f t="shared" si="4"/>
        <v>0</v>
      </c>
      <c r="BF153" s="207">
        <f t="shared" si="5"/>
        <v>0</v>
      </c>
      <c r="BG153" s="207">
        <f t="shared" si="6"/>
        <v>0</v>
      </c>
      <c r="BH153" s="207">
        <f t="shared" si="7"/>
        <v>0</v>
      </c>
      <c r="BI153" s="207">
        <f t="shared" si="8"/>
        <v>0</v>
      </c>
      <c r="BJ153" s="14" t="s">
        <v>79</v>
      </c>
      <c r="BK153" s="207">
        <f t="shared" si="9"/>
        <v>0</v>
      </c>
      <c r="BL153" s="14" t="s">
        <v>133</v>
      </c>
      <c r="BM153" s="206" t="s">
        <v>192</v>
      </c>
    </row>
    <row r="154" spans="1:65" s="2" customFormat="1" ht="16.5" customHeight="1">
      <c r="A154" s="31"/>
      <c r="B154" s="32"/>
      <c r="C154" s="195" t="s">
        <v>8</v>
      </c>
      <c r="D154" s="195" t="s">
        <v>128</v>
      </c>
      <c r="E154" s="196" t="s">
        <v>193</v>
      </c>
      <c r="F154" s="197" t="s">
        <v>194</v>
      </c>
      <c r="G154" s="198" t="s">
        <v>177</v>
      </c>
      <c r="H154" s="199">
        <v>1</v>
      </c>
      <c r="I154" s="200"/>
      <c r="J154" s="201">
        <f t="shared" si="0"/>
        <v>0</v>
      </c>
      <c r="K154" s="197" t="s">
        <v>1</v>
      </c>
      <c r="L154" s="36"/>
      <c r="M154" s="202" t="s">
        <v>1</v>
      </c>
      <c r="N154" s="203" t="s">
        <v>39</v>
      </c>
      <c r="O154" s="68"/>
      <c r="P154" s="204">
        <f t="shared" si="1"/>
        <v>0</v>
      </c>
      <c r="Q154" s="204">
        <v>0</v>
      </c>
      <c r="R154" s="204">
        <f t="shared" si="2"/>
        <v>0</v>
      </c>
      <c r="S154" s="204">
        <v>0</v>
      </c>
      <c r="T154" s="205">
        <f t="shared" si="3"/>
        <v>0</v>
      </c>
      <c r="U154" s="31"/>
      <c r="V154" s="31"/>
      <c r="W154" s="31"/>
      <c r="X154" s="31"/>
      <c r="Y154" s="31"/>
      <c r="Z154" s="31"/>
      <c r="AA154" s="31"/>
      <c r="AB154" s="31"/>
      <c r="AC154" s="31"/>
      <c r="AD154" s="31"/>
      <c r="AE154" s="31"/>
      <c r="AR154" s="206" t="s">
        <v>133</v>
      </c>
      <c r="AT154" s="206" t="s">
        <v>128</v>
      </c>
      <c r="AU154" s="206" t="s">
        <v>81</v>
      </c>
      <c r="AY154" s="14" t="s">
        <v>125</v>
      </c>
      <c r="BE154" s="207">
        <f t="shared" si="4"/>
        <v>0</v>
      </c>
      <c r="BF154" s="207">
        <f t="shared" si="5"/>
        <v>0</v>
      </c>
      <c r="BG154" s="207">
        <f t="shared" si="6"/>
        <v>0</v>
      </c>
      <c r="BH154" s="207">
        <f t="shared" si="7"/>
        <v>0</v>
      </c>
      <c r="BI154" s="207">
        <f t="shared" si="8"/>
        <v>0</v>
      </c>
      <c r="BJ154" s="14" t="s">
        <v>79</v>
      </c>
      <c r="BK154" s="207">
        <f t="shared" si="9"/>
        <v>0</v>
      </c>
      <c r="BL154" s="14" t="s">
        <v>133</v>
      </c>
      <c r="BM154" s="206" t="s">
        <v>195</v>
      </c>
    </row>
    <row r="155" spans="1:65" s="2" customFormat="1" ht="16.5" customHeight="1">
      <c r="A155" s="31"/>
      <c r="B155" s="32"/>
      <c r="C155" s="195" t="s">
        <v>196</v>
      </c>
      <c r="D155" s="195" t="s">
        <v>128</v>
      </c>
      <c r="E155" s="196" t="s">
        <v>197</v>
      </c>
      <c r="F155" s="197" t="s">
        <v>198</v>
      </c>
      <c r="G155" s="198" t="s">
        <v>177</v>
      </c>
      <c r="H155" s="199">
        <v>1</v>
      </c>
      <c r="I155" s="200"/>
      <c r="J155" s="201">
        <f t="shared" si="0"/>
        <v>0</v>
      </c>
      <c r="K155" s="197" t="s">
        <v>1</v>
      </c>
      <c r="L155" s="36"/>
      <c r="M155" s="202" t="s">
        <v>1</v>
      </c>
      <c r="N155" s="203" t="s">
        <v>39</v>
      </c>
      <c r="O155" s="68"/>
      <c r="P155" s="204">
        <f t="shared" si="1"/>
        <v>0</v>
      </c>
      <c r="Q155" s="204">
        <v>0</v>
      </c>
      <c r="R155" s="204">
        <f t="shared" si="2"/>
        <v>0</v>
      </c>
      <c r="S155" s="204">
        <v>0</v>
      </c>
      <c r="T155" s="205">
        <f t="shared" si="3"/>
        <v>0</v>
      </c>
      <c r="U155" s="31"/>
      <c r="V155" s="31"/>
      <c r="W155" s="31"/>
      <c r="X155" s="31"/>
      <c r="Y155" s="31"/>
      <c r="Z155" s="31"/>
      <c r="AA155" s="31"/>
      <c r="AB155" s="31"/>
      <c r="AC155" s="31"/>
      <c r="AD155" s="31"/>
      <c r="AE155" s="31"/>
      <c r="AR155" s="206" t="s">
        <v>133</v>
      </c>
      <c r="AT155" s="206" t="s">
        <v>128</v>
      </c>
      <c r="AU155" s="206" t="s">
        <v>81</v>
      </c>
      <c r="AY155" s="14" t="s">
        <v>125</v>
      </c>
      <c r="BE155" s="207">
        <f t="shared" si="4"/>
        <v>0</v>
      </c>
      <c r="BF155" s="207">
        <f t="shared" si="5"/>
        <v>0</v>
      </c>
      <c r="BG155" s="207">
        <f t="shared" si="6"/>
        <v>0</v>
      </c>
      <c r="BH155" s="207">
        <f t="shared" si="7"/>
        <v>0</v>
      </c>
      <c r="BI155" s="207">
        <f t="shared" si="8"/>
        <v>0</v>
      </c>
      <c r="BJ155" s="14" t="s">
        <v>79</v>
      </c>
      <c r="BK155" s="207">
        <f t="shared" si="9"/>
        <v>0</v>
      </c>
      <c r="BL155" s="14" t="s">
        <v>133</v>
      </c>
      <c r="BM155" s="206" t="s">
        <v>199</v>
      </c>
    </row>
    <row r="156" spans="1:65" s="2" customFormat="1" ht="21.75" customHeight="1">
      <c r="A156" s="31"/>
      <c r="B156" s="32"/>
      <c r="C156" s="195" t="s">
        <v>200</v>
      </c>
      <c r="D156" s="195" t="s">
        <v>128</v>
      </c>
      <c r="E156" s="196" t="s">
        <v>201</v>
      </c>
      <c r="F156" s="197" t="s">
        <v>202</v>
      </c>
      <c r="G156" s="198" t="s">
        <v>131</v>
      </c>
      <c r="H156" s="199">
        <v>21.4</v>
      </c>
      <c r="I156" s="200"/>
      <c r="J156" s="201">
        <f t="shared" si="0"/>
        <v>0</v>
      </c>
      <c r="K156" s="197" t="s">
        <v>171</v>
      </c>
      <c r="L156" s="36"/>
      <c r="M156" s="202" t="s">
        <v>1</v>
      </c>
      <c r="N156" s="203" t="s">
        <v>39</v>
      </c>
      <c r="O156" s="68"/>
      <c r="P156" s="204">
        <f t="shared" si="1"/>
        <v>0</v>
      </c>
      <c r="Q156" s="204">
        <v>4.0000000000000003E-5</v>
      </c>
      <c r="R156" s="204">
        <f t="shared" si="2"/>
        <v>8.5599999999999999E-4</v>
      </c>
      <c r="S156" s="204">
        <v>0</v>
      </c>
      <c r="T156" s="205">
        <f t="shared" si="3"/>
        <v>0</v>
      </c>
      <c r="U156" s="31"/>
      <c r="V156" s="31"/>
      <c r="W156" s="31"/>
      <c r="X156" s="31"/>
      <c r="Y156" s="31"/>
      <c r="Z156" s="31"/>
      <c r="AA156" s="31"/>
      <c r="AB156" s="31"/>
      <c r="AC156" s="31"/>
      <c r="AD156" s="31"/>
      <c r="AE156" s="31"/>
      <c r="AR156" s="206" t="s">
        <v>133</v>
      </c>
      <c r="AT156" s="206" t="s">
        <v>128</v>
      </c>
      <c r="AU156" s="206" t="s">
        <v>81</v>
      </c>
      <c r="AY156" s="14" t="s">
        <v>125</v>
      </c>
      <c r="BE156" s="207">
        <f t="shared" si="4"/>
        <v>0</v>
      </c>
      <c r="BF156" s="207">
        <f t="shared" si="5"/>
        <v>0</v>
      </c>
      <c r="BG156" s="207">
        <f t="shared" si="6"/>
        <v>0</v>
      </c>
      <c r="BH156" s="207">
        <f t="shared" si="7"/>
        <v>0</v>
      </c>
      <c r="BI156" s="207">
        <f t="shared" si="8"/>
        <v>0</v>
      </c>
      <c r="BJ156" s="14" t="s">
        <v>79</v>
      </c>
      <c r="BK156" s="207">
        <f t="shared" si="9"/>
        <v>0</v>
      </c>
      <c r="BL156" s="14" t="s">
        <v>133</v>
      </c>
      <c r="BM156" s="206" t="s">
        <v>203</v>
      </c>
    </row>
    <row r="157" spans="1:65" s="2" customFormat="1" ht="21.75" customHeight="1">
      <c r="A157" s="31"/>
      <c r="B157" s="32"/>
      <c r="C157" s="195" t="s">
        <v>204</v>
      </c>
      <c r="D157" s="195" t="s">
        <v>128</v>
      </c>
      <c r="E157" s="196" t="s">
        <v>205</v>
      </c>
      <c r="F157" s="197" t="s">
        <v>206</v>
      </c>
      <c r="G157" s="198" t="s">
        <v>131</v>
      </c>
      <c r="H157" s="199">
        <v>21.4</v>
      </c>
      <c r="I157" s="200"/>
      <c r="J157" s="201">
        <f t="shared" si="0"/>
        <v>0</v>
      </c>
      <c r="K157" s="197" t="s">
        <v>132</v>
      </c>
      <c r="L157" s="36"/>
      <c r="M157" s="202" t="s">
        <v>1</v>
      </c>
      <c r="N157" s="203" t="s">
        <v>39</v>
      </c>
      <c r="O157" s="68"/>
      <c r="P157" s="204">
        <f t="shared" si="1"/>
        <v>0</v>
      </c>
      <c r="Q157" s="204">
        <v>0</v>
      </c>
      <c r="R157" s="204">
        <f t="shared" si="2"/>
        <v>0</v>
      </c>
      <c r="S157" s="204">
        <v>3.5000000000000003E-2</v>
      </c>
      <c r="T157" s="205">
        <f t="shared" si="3"/>
        <v>0.749</v>
      </c>
      <c r="U157" s="31"/>
      <c r="V157" s="31"/>
      <c r="W157" s="31"/>
      <c r="X157" s="31"/>
      <c r="Y157" s="31"/>
      <c r="Z157" s="31"/>
      <c r="AA157" s="31"/>
      <c r="AB157" s="31"/>
      <c r="AC157" s="31"/>
      <c r="AD157" s="31"/>
      <c r="AE157" s="31"/>
      <c r="AR157" s="206" t="s">
        <v>133</v>
      </c>
      <c r="AT157" s="206" t="s">
        <v>128</v>
      </c>
      <c r="AU157" s="206" t="s">
        <v>81</v>
      </c>
      <c r="AY157" s="14" t="s">
        <v>125</v>
      </c>
      <c r="BE157" s="207">
        <f t="shared" si="4"/>
        <v>0</v>
      </c>
      <c r="BF157" s="207">
        <f t="shared" si="5"/>
        <v>0</v>
      </c>
      <c r="BG157" s="207">
        <f t="shared" si="6"/>
        <v>0</v>
      </c>
      <c r="BH157" s="207">
        <f t="shared" si="7"/>
        <v>0</v>
      </c>
      <c r="BI157" s="207">
        <f t="shared" si="8"/>
        <v>0</v>
      </c>
      <c r="BJ157" s="14" t="s">
        <v>79</v>
      </c>
      <c r="BK157" s="207">
        <f t="shared" si="9"/>
        <v>0</v>
      </c>
      <c r="BL157" s="14" t="s">
        <v>133</v>
      </c>
      <c r="BM157" s="206" t="s">
        <v>207</v>
      </c>
    </row>
    <row r="158" spans="1:65" s="2" customFormat="1" ht="16.5" customHeight="1">
      <c r="A158" s="31"/>
      <c r="B158" s="32"/>
      <c r="C158" s="195" t="s">
        <v>208</v>
      </c>
      <c r="D158" s="195" t="s">
        <v>128</v>
      </c>
      <c r="E158" s="196" t="s">
        <v>209</v>
      </c>
      <c r="F158" s="197" t="s">
        <v>210</v>
      </c>
      <c r="G158" s="198" t="s">
        <v>131</v>
      </c>
      <c r="H158" s="199">
        <v>3.1520000000000001</v>
      </c>
      <c r="I158" s="200"/>
      <c r="J158" s="201">
        <f t="shared" si="0"/>
        <v>0</v>
      </c>
      <c r="K158" s="197" t="s">
        <v>132</v>
      </c>
      <c r="L158" s="36"/>
      <c r="M158" s="202" t="s">
        <v>1</v>
      </c>
      <c r="N158" s="203" t="s">
        <v>39</v>
      </c>
      <c r="O158" s="68"/>
      <c r="P158" s="204">
        <f t="shared" si="1"/>
        <v>0</v>
      </c>
      <c r="Q158" s="204">
        <v>0</v>
      </c>
      <c r="R158" s="204">
        <f t="shared" si="2"/>
        <v>0</v>
      </c>
      <c r="S158" s="204">
        <v>7.5999999999999998E-2</v>
      </c>
      <c r="T158" s="205">
        <f t="shared" si="3"/>
        <v>0.23955200000000001</v>
      </c>
      <c r="U158" s="31"/>
      <c r="V158" s="31"/>
      <c r="W158" s="31"/>
      <c r="X158" s="31"/>
      <c r="Y158" s="31"/>
      <c r="Z158" s="31"/>
      <c r="AA158" s="31"/>
      <c r="AB158" s="31"/>
      <c r="AC158" s="31"/>
      <c r="AD158" s="31"/>
      <c r="AE158" s="31"/>
      <c r="AR158" s="206" t="s">
        <v>133</v>
      </c>
      <c r="AT158" s="206" t="s">
        <v>128</v>
      </c>
      <c r="AU158" s="206" t="s">
        <v>81</v>
      </c>
      <c r="AY158" s="14" t="s">
        <v>125</v>
      </c>
      <c r="BE158" s="207">
        <f t="shared" si="4"/>
        <v>0</v>
      </c>
      <c r="BF158" s="207">
        <f t="shared" si="5"/>
        <v>0</v>
      </c>
      <c r="BG158" s="207">
        <f t="shared" si="6"/>
        <v>0</v>
      </c>
      <c r="BH158" s="207">
        <f t="shared" si="7"/>
        <v>0</v>
      </c>
      <c r="BI158" s="207">
        <f t="shared" si="8"/>
        <v>0</v>
      </c>
      <c r="BJ158" s="14" t="s">
        <v>79</v>
      </c>
      <c r="BK158" s="207">
        <f t="shared" si="9"/>
        <v>0</v>
      </c>
      <c r="BL158" s="14" t="s">
        <v>133</v>
      </c>
      <c r="BM158" s="206" t="s">
        <v>211</v>
      </c>
    </row>
    <row r="159" spans="1:65" s="2" customFormat="1" ht="21.75" customHeight="1">
      <c r="A159" s="31"/>
      <c r="B159" s="32"/>
      <c r="C159" s="195" t="s">
        <v>212</v>
      </c>
      <c r="D159" s="195" t="s">
        <v>128</v>
      </c>
      <c r="E159" s="196" t="s">
        <v>213</v>
      </c>
      <c r="F159" s="197" t="s">
        <v>214</v>
      </c>
      <c r="G159" s="198" t="s">
        <v>137</v>
      </c>
      <c r="H159" s="199">
        <v>5.92</v>
      </c>
      <c r="I159" s="200"/>
      <c r="J159" s="201">
        <f t="shared" si="0"/>
        <v>0</v>
      </c>
      <c r="K159" s="197" t="s">
        <v>132</v>
      </c>
      <c r="L159" s="36"/>
      <c r="M159" s="202" t="s">
        <v>1</v>
      </c>
      <c r="N159" s="203" t="s">
        <v>39</v>
      </c>
      <c r="O159" s="68"/>
      <c r="P159" s="204">
        <f t="shared" si="1"/>
        <v>0</v>
      </c>
      <c r="Q159" s="204">
        <v>0</v>
      </c>
      <c r="R159" s="204">
        <f t="shared" si="2"/>
        <v>0</v>
      </c>
      <c r="S159" s="204">
        <v>7.0000000000000001E-3</v>
      </c>
      <c r="T159" s="205">
        <f t="shared" si="3"/>
        <v>4.1439999999999998E-2</v>
      </c>
      <c r="U159" s="31"/>
      <c r="V159" s="31"/>
      <c r="W159" s="31"/>
      <c r="X159" s="31"/>
      <c r="Y159" s="31"/>
      <c r="Z159" s="31"/>
      <c r="AA159" s="31"/>
      <c r="AB159" s="31"/>
      <c r="AC159" s="31"/>
      <c r="AD159" s="31"/>
      <c r="AE159" s="31"/>
      <c r="AR159" s="206" t="s">
        <v>133</v>
      </c>
      <c r="AT159" s="206" t="s">
        <v>128</v>
      </c>
      <c r="AU159" s="206" t="s">
        <v>81</v>
      </c>
      <c r="AY159" s="14" t="s">
        <v>125</v>
      </c>
      <c r="BE159" s="207">
        <f t="shared" si="4"/>
        <v>0</v>
      </c>
      <c r="BF159" s="207">
        <f t="shared" si="5"/>
        <v>0</v>
      </c>
      <c r="BG159" s="207">
        <f t="shared" si="6"/>
        <v>0</v>
      </c>
      <c r="BH159" s="207">
        <f t="shared" si="7"/>
        <v>0</v>
      </c>
      <c r="BI159" s="207">
        <f t="shared" si="8"/>
        <v>0</v>
      </c>
      <c r="BJ159" s="14" t="s">
        <v>79</v>
      </c>
      <c r="BK159" s="207">
        <f t="shared" si="9"/>
        <v>0</v>
      </c>
      <c r="BL159" s="14" t="s">
        <v>133</v>
      </c>
      <c r="BM159" s="206" t="s">
        <v>215</v>
      </c>
    </row>
    <row r="160" spans="1:65" s="2" customFormat="1" ht="33" customHeight="1">
      <c r="A160" s="31"/>
      <c r="B160" s="32"/>
      <c r="C160" s="195" t="s">
        <v>7</v>
      </c>
      <c r="D160" s="195" t="s">
        <v>128</v>
      </c>
      <c r="E160" s="196" t="s">
        <v>216</v>
      </c>
      <c r="F160" s="197" t="s">
        <v>217</v>
      </c>
      <c r="G160" s="198" t="s">
        <v>131</v>
      </c>
      <c r="H160" s="199">
        <v>21.4</v>
      </c>
      <c r="I160" s="200"/>
      <c r="J160" s="201">
        <f t="shared" si="0"/>
        <v>0</v>
      </c>
      <c r="K160" s="197" t="s">
        <v>132</v>
      </c>
      <c r="L160" s="36"/>
      <c r="M160" s="202" t="s">
        <v>1</v>
      </c>
      <c r="N160" s="203" t="s">
        <v>39</v>
      </c>
      <c r="O160" s="68"/>
      <c r="P160" s="204">
        <f t="shared" si="1"/>
        <v>0</v>
      </c>
      <c r="Q160" s="204">
        <v>0</v>
      </c>
      <c r="R160" s="204">
        <f t="shared" si="2"/>
        <v>0</v>
      </c>
      <c r="S160" s="204">
        <v>0.05</v>
      </c>
      <c r="T160" s="205">
        <f t="shared" si="3"/>
        <v>1.07</v>
      </c>
      <c r="U160" s="31"/>
      <c r="V160" s="31"/>
      <c r="W160" s="31"/>
      <c r="X160" s="31"/>
      <c r="Y160" s="31"/>
      <c r="Z160" s="31"/>
      <c r="AA160" s="31"/>
      <c r="AB160" s="31"/>
      <c r="AC160" s="31"/>
      <c r="AD160" s="31"/>
      <c r="AE160" s="31"/>
      <c r="AR160" s="206" t="s">
        <v>133</v>
      </c>
      <c r="AT160" s="206" t="s">
        <v>128</v>
      </c>
      <c r="AU160" s="206" t="s">
        <v>81</v>
      </c>
      <c r="AY160" s="14" t="s">
        <v>125</v>
      </c>
      <c r="BE160" s="207">
        <f t="shared" si="4"/>
        <v>0</v>
      </c>
      <c r="BF160" s="207">
        <f t="shared" si="5"/>
        <v>0</v>
      </c>
      <c r="BG160" s="207">
        <f t="shared" si="6"/>
        <v>0</v>
      </c>
      <c r="BH160" s="207">
        <f t="shared" si="7"/>
        <v>0</v>
      </c>
      <c r="BI160" s="207">
        <f t="shared" si="8"/>
        <v>0</v>
      </c>
      <c r="BJ160" s="14" t="s">
        <v>79</v>
      </c>
      <c r="BK160" s="207">
        <f t="shared" si="9"/>
        <v>0</v>
      </c>
      <c r="BL160" s="14" t="s">
        <v>133</v>
      </c>
      <c r="BM160" s="206" t="s">
        <v>218</v>
      </c>
    </row>
    <row r="161" spans="1:65" s="2" customFormat="1" ht="33" customHeight="1">
      <c r="A161" s="31"/>
      <c r="B161" s="32"/>
      <c r="C161" s="195" t="s">
        <v>219</v>
      </c>
      <c r="D161" s="195" t="s">
        <v>128</v>
      </c>
      <c r="E161" s="196" t="s">
        <v>220</v>
      </c>
      <c r="F161" s="197" t="s">
        <v>221</v>
      </c>
      <c r="G161" s="198" t="s">
        <v>131</v>
      </c>
      <c r="H161" s="199">
        <v>27.837</v>
      </c>
      <c r="I161" s="200"/>
      <c r="J161" s="201">
        <f t="shared" si="0"/>
        <v>0</v>
      </c>
      <c r="K161" s="197" t="s">
        <v>132</v>
      </c>
      <c r="L161" s="36"/>
      <c r="M161" s="202" t="s">
        <v>1</v>
      </c>
      <c r="N161" s="203" t="s">
        <v>39</v>
      </c>
      <c r="O161" s="68"/>
      <c r="P161" s="204">
        <f t="shared" si="1"/>
        <v>0</v>
      </c>
      <c r="Q161" s="204">
        <v>0</v>
      </c>
      <c r="R161" s="204">
        <f t="shared" si="2"/>
        <v>0</v>
      </c>
      <c r="S161" s="204">
        <v>4.5999999999999999E-2</v>
      </c>
      <c r="T161" s="205">
        <f t="shared" si="3"/>
        <v>1.280502</v>
      </c>
      <c r="U161" s="31"/>
      <c r="V161" s="31"/>
      <c r="W161" s="31"/>
      <c r="X161" s="31"/>
      <c r="Y161" s="31"/>
      <c r="Z161" s="31"/>
      <c r="AA161" s="31"/>
      <c r="AB161" s="31"/>
      <c r="AC161" s="31"/>
      <c r="AD161" s="31"/>
      <c r="AE161" s="31"/>
      <c r="AR161" s="206" t="s">
        <v>133</v>
      </c>
      <c r="AT161" s="206" t="s">
        <v>128</v>
      </c>
      <c r="AU161" s="206" t="s">
        <v>81</v>
      </c>
      <c r="AY161" s="14" t="s">
        <v>125</v>
      </c>
      <c r="BE161" s="207">
        <f t="shared" si="4"/>
        <v>0</v>
      </c>
      <c r="BF161" s="207">
        <f t="shared" si="5"/>
        <v>0</v>
      </c>
      <c r="BG161" s="207">
        <f t="shared" si="6"/>
        <v>0</v>
      </c>
      <c r="BH161" s="207">
        <f t="shared" si="7"/>
        <v>0</v>
      </c>
      <c r="BI161" s="207">
        <f t="shared" si="8"/>
        <v>0</v>
      </c>
      <c r="BJ161" s="14" t="s">
        <v>79</v>
      </c>
      <c r="BK161" s="207">
        <f t="shared" si="9"/>
        <v>0</v>
      </c>
      <c r="BL161" s="14" t="s">
        <v>133</v>
      </c>
      <c r="BM161" s="206" t="s">
        <v>222</v>
      </c>
    </row>
    <row r="162" spans="1:65" s="2" customFormat="1" ht="21.75" customHeight="1">
      <c r="A162" s="31"/>
      <c r="B162" s="32"/>
      <c r="C162" s="195" t="s">
        <v>223</v>
      </c>
      <c r="D162" s="195" t="s">
        <v>128</v>
      </c>
      <c r="E162" s="196" t="s">
        <v>224</v>
      </c>
      <c r="F162" s="197" t="s">
        <v>225</v>
      </c>
      <c r="G162" s="198" t="s">
        <v>131</v>
      </c>
      <c r="H162" s="199">
        <v>52.606999999999999</v>
      </c>
      <c r="I162" s="200"/>
      <c r="J162" s="201">
        <f t="shared" si="0"/>
        <v>0</v>
      </c>
      <c r="K162" s="197" t="s">
        <v>132</v>
      </c>
      <c r="L162" s="36"/>
      <c r="M162" s="202" t="s">
        <v>1</v>
      </c>
      <c r="N162" s="203" t="s">
        <v>39</v>
      </c>
      <c r="O162" s="68"/>
      <c r="P162" s="204">
        <f t="shared" si="1"/>
        <v>0</v>
      </c>
      <c r="Q162" s="204">
        <v>0</v>
      </c>
      <c r="R162" s="204">
        <f t="shared" si="2"/>
        <v>0</v>
      </c>
      <c r="S162" s="204">
        <v>6.8000000000000005E-2</v>
      </c>
      <c r="T162" s="205">
        <f t="shared" si="3"/>
        <v>3.5772760000000003</v>
      </c>
      <c r="U162" s="31"/>
      <c r="V162" s="31"/>
      <c r="W162" s="31"/>
      <c r="X162" s="31"/>
      <c r="Y162" s="31"/>
      <c r="Z162" s="31"/>
      <c r="AA162" s="31"/>
      <c r="AB162" s="31"/>
      <c r="AC162" s="31"/>
      <c r="AD162" s="31"/>
      <c r="AE162" s="31"/>
      <c r="AR162" s="206" t="s">
        <v>133</v>
      </c>
      <c r="AT162" s="206" t="s">
        <v>128</v>
      </c>
      <c r="AU162" s="206" t="s">
        <v>81</v>
      </c>
      <c r="AY162" s="14" t="s">
        <v>125</v>
      </c>
      <c r="BE162" s="207">
        <f t="shared" si="4"/>
        <v>0</v>
      </c>
      <c r="BF162" s="207">
        <f t="shared" si="5"/>
        <v>0</v>
      </c>
      <c r="BG162" s="207">
        <f t="shared" si="6"/>
        <v>0</v>
      </c>
      <c r="BH162" s="207">
        <f t="shared" si="7"/>
        <v>0</v>
      </c>
      <c r="BI162" s="207">
        <f t="shared" si="8"/>
        <v>0</v>
      </c>
      <c r="BJ162" s="14" t="s">
        <v>79</v>
      </c>
      <c r="BK162" s="207">
        <f t="shared" si="9"/>
        <v>0</v>
      </c>
      <c r="BL162" s="14" t="s">
        <v>133</v>
      </c>
      <c r="BM162" s="206" t="s">
        <v>226</v>
      </c>
    </row>
    <row r="163" spans="1:65" s="12" customFormat="1" ht="22.9" customHeight="1">
      <c r="B163" s="179"/>
      <c r="C163" s="180"/>
      <c r="D163" s="181" t="s">
        <v>73</v>
      </c>
      <c r="E163" s="193" t="s">
        <v>227</v>
      </c>
      <c r="F163" s="193" t="s">
        <v>228</v>
      </c>
      <c r="G163" s="180"/>
      <c r="H163" s="180"/>
      <c r="I163" s="183"/>
      <c r="J163" s="194">
        <f>BK163</f>
        <v>0</v>
      </c>
      <c r="K163" s="180"/>
      <c r="L163" s="185"/>
      <c r="M163" s="186"/>
      <c r="N163" s="187"/>
      <c r="O163" s="187"/>
      <c r="P163" s="188">
        <f>SUM(P164:P168)</f>
        <v>0</v>
      </c>
      <c r="Q163" s="187"/>
      <c r="R163" s="188">
        <f>SUM(R164:R168)</f>
        <v>0</v>
      </c>
      <c r="S163" s="187"/>
      <c r="T163" s="189">
        <f>SUM(T164:T168)</f>
        <v>0</v>
      </c>
      <c r="AR163" s="190" t="s">
        <v>79</v>
      </c>
      <c r="AT163" s="191" t="s">
        <v>73</v>
      </c>
      <c r="AU163" s="191" t="s">
        <v>79</v>
      </c>
      <c r="AY163" s="190" t="s">
        <v>125</v>
      </c>
      <c r="BK163" s="192">
        <f>SUM(BK164:BK168)</f>
        <v>0</v>
      </c>
    </row>
    <row r="164" spans="1:65" s="2" customFormat="1" ht="21.75" customHeight="1">
      <c r="A164" s="31"/>
      <c r="B164" s="32"/>
      <c r="C164" s="195" t="s">
        <v>229</v>
      </c>
      <c r="D164" s="195" t="s">
        <v>128</v>
      </c>
      <c r="E164" s="196" t="s">
        <v>230</v>
      </c>
      <c r="F164" s="197" t="s">
        <v>231</v>
      </c>
      <c r="G164" s="198" t="s">
        <v>232</v>
      </c>
      <c r="H164" s="199">
        <v>7.2530000000000001</v>
      </c>
      <c r="I164" s="200"/>
      <c r="J164" s="201">
        <f>ROUND(I164*H164,2)</f>
        <v>0</v>
      </c>
      <c r="K164" s="197" t="s">
        <v>132</v>
      </c>
      <c r="L164" s="36"/>
      <c r="M164" s="202" t="s">
        <v>1</v>
      </c>
      <c r="N164" s="203" t="s">
        <v>39</v>
      </c>
      <c r="O164" s="68"/>
      <c r="P164" s="204">
        <f>O164*H164</f>
        <v>0</v>
      </c>
      <c r="Q164" s="204">
        <v>0</v>
      </c>
      <c r="R164" s="204">
        <f>Q164*H164</f>
        <v>0</v>
      </c>
      <c r="S164" s="204">
        <v>0</v>
      </c>
      <c r="T164" s="205">
        <f>S164*H164</f>
        <v>0</v>
      </c>
      <c r="U164" s="31"/>
      <c r="V164" s="31"/>
      <c r="W164" s="31"/>
      <c r="X164" s="31"/>
      <c r="Y164" s="31"/>
      <c r="Z164" s="31"/>
      <c r="AA164" s="31"/>
      <c r="AB164" s="31"/>
      <c r="AC164" s="31"/>
      <c r="AD164" s="31"/>
      <c r="AE164" s="31"/>
      <c r="AR164" s="206" t="s">
        <v>133</v>
      </c>
      <c r="AT164" s="206" t="s">
        <v>128</v>
      </c>
      <c r="AU164" s="206" t="s">
        <v>81</v>
      </c>
      <c r="AY164" s="14" t="s">
        <v>125</v>
      </c>
      <c r="BE164" s="207">
        <f>IF(N164="základní",J164,0)</f>
        <v>0</v>
      </c>
      <c r="BF164" s="207">
        <f>IF(N164="snížená",J164,0)</f>
        <v>0</v>
      </c>
      <c r="BG164" s="207">
        <f>IF(N164="zákl. přenesená",J164,0)</f>
        <v>0</v>
      </c>
      <c r="BH164" s="207">
        <f>IF(N164="sníž. přenesená",J164,0)</f>
        <v>0</v>
      </c>
      <c r="BI164" s="207">
        <f>IF(N164="nulová",J164,0)</f>
        <v>0</v>
      </c>
      <c r="BJ164" s="14" t="s">
        <v>79</v>
      </c>
      <c r="BK164" s="207">
        <f>ROUND(I164*H164,2)</f>
        <v>0</v>
      </c>
      <c r="BL164" s="14" t="s">
        <v>133</v>
      </c>
      <c r="BM164" s="206" t="s">
        <v>233</v>
      </c>
    </row>
    <row r="165" spans="1:65" s="2" customFormat="1" ht="21.75" customHeight="1">
      <c r="A165" s="31"/>
      <c r="B165" s="32"/>
      <c r="C165" s="195" t="s">
        <v>234</v>
      </c>
      <c r="D165" s="195" t="s">
        <v>128</v>
      </c>
      <c r="E165" s="196" t="s">
        <v>235</v>
      </c>
      <c r="F165" s="197" t="s">
        <v>236</v>
      </c>
      <c r="G165" s="198" t="s">
        <v>232</v>
      </c>
      <c r="H165" s="199">
        <v>21.759</v>
      </c>
      <c r="I165" s="200"/>
      <c r="J165" s="201">
        <f>ROUND(I165*H165,2)</f>
        <v>0</v>
      </c>
      <c r="K165" s="197" t="s">
        <v>132</v>
      </c>
      <c r="L165" s="36"/>
      <c r="M165" s="202" t="s">
        <v>1</v>
      </c>
      <c r="N165" s="203" t="s">
        <v>39</v>
      </c>
      <c r="O165" s="68"/>
      <c r="P165" s="204">
        <f>O165*H165</f>
        <v>0</v>
      </c>
      <c r="Q165" s="204">
        <v>0</v>
      </c>
      <c r="R165" s="204">
        <f>Q165*H165</f>
        <v>0</v>
      </c>
      <c r="S165" s="204">
        <v>0</v>
      </c>
      <c r="T165" s="205">
        <f>S165*H165</f>
        <v>0</v>
      </c>
      <c r="U165" s="31"/>
      <c r="V165" s="31"/>
      <c r="W165" s="31"/>
      <c r="X165" s="31"/>
      <c r="Y165" s="31"/>
      <c r="Z165" s="31"/>
      <c r="AA165" s="31"/>
      <c r="AB165" s="31"/>
      <c r="AC165" s="31"/>
      <c r="AD165" s="31"/>
      <c r="AE165" s="31"/>
      <c r="AR165" s="206" t="s">
        <v>133</v>
      </c>
      <c r="AT165" s="206" t="s">
        <v>128</v>
      </c>
      <c r="AU165" s="206" t="s">
        <v>81</v>
      </c>
      <c r="AY165" s="14" t="s">
        <v>125</v>
      </c>
      <c r="BE165" s="207">
        <f>IF(N165="základní",J165,0)</f>
        <v>0</v>
      </c>
      <c r="BF165" s="207">
        <f>IF(N165="snížená",J165,0)</f>
        <v>0</v>
      </c>
      <c r="BG165" s="207">
        <f>IF(N165="zákl. přenesená",J165,0)</f>
        <v>0</v>
      </c>
      <c r="BH165" s="207">
        <f>IF(N165="sníž. přenesená",J165,0)</f>
        <v>0</v>
      </c>
      <c r="BI165" s="207">
        <f>IF(N165="nulová",J165,0)</f>
        <v>0</v>
      </c>
      <c r="BJ165" s="14" t="s">
        <v>79</v>
      </c>
      <c r="BK165" s="207">
        <f>ROUND(I165*H165,2)</f>
        <v>0</v>
      </c>
      <c r="BL165" s="14" t="s">
        <v>133</v>
      </c>
      <c r="BM165" s="206" t="s">
        <v>237</v>
      </c>
    </row>
    <row r="166" spans="1:65" s="2" customFormat="1" ht="21.75" customHeight="1">
      <c r="A166" s="31"/>
      <c r="B166" s="32"/>
      <c r="C166" s="195" t="s">
        <v>238</v>
      </c>
      <c r="D166" s="195" t="s">
        <v>128</v>
      </c>
      <c r="E166" s="196" t="s">
        <v>239</v>
      </c>
      <c r="F166" s="197" t="s">
        <v>240</v>
      </c>
      <c r="G166" s="198" t="s">
        <v>232</v>
      </c>
      <c r="H166" s="199">
        <v>7.2530000000000001</v>
      </c>
      <c r="I166" s="200"/>
      <c r="J166" s="201">
        <f>ROUND(I166*H166,2)</f>
        <v>0</v>
      </c>
      <c r="K166" s="197" t="s">
        <v>132</v>
      </c>
      <c r="L166" s="36"/>
      <c r="M166" s="202" t="s">
        <v>1</v>
      </c>
      <c r="N166" s="203" t="s">
        <v>39</v>
      </c>
      <c r="O166" s="68"/>
      <c r="P166" s="204">
        <f>O166*H166</f>
        <v>0</v>
      </c>
      <c r="Q166" s="204">
        <v>0</v>
      </c>
      <c r="R166" s="204">
        <f>Q166*H166</f>
        <v>0</v>
      </c>
      <c r="S166" s="204">
        <v>0</v>
      </c>
      <c r="T166" s="205">
        <f>S166*H166</f>
        <v>0</v>
      </c>
      <c r="U166" s="31"/>
      <c r="V166" s="31"/>
      <c r="W166" s="31"/>
      <c r="X166" s="31"/>
      <c r="Y166" s="31"/>
      <c r="Z166" s="31"/>
      <c r="AA166" s="31"/>
      <c r="AB166" s="31"/>
      <c r="AC166" s="31"/>
      <c r="AD166" s="31"/>
      <c r="AE166" s="31"/>
      <c r="AR166" s="206" t="s">
        <v>133</v>
      </c>
      <c r="AT166" s="206" t="s">
        <v>128</v>
      </c>
      <c r="AU166" s="206" t="s">
        <v>81</v>
      </c>
      <c r="AY166" s="14" t="s">
        <v>125</v>
      </c>
      <c r="BE166" s="207">
        <f>IF(N166="základní",J166,0)</f>
        <v>0</v>
      </c>
      <c r="BF166" s="207">
        <f>IF(N166="snížená",J166,0)</f>
        <v>0</v>
      </c>
      <c r="BG166" s="207">
        <f>IF(N166="zákl. přenesená",J166,0)</f>
        <v>0</v>
      </c>
      <c r="BH166" s="207">
        <f>IF(N166="sníž. přenesená",J166,0)</f>
        <v>0</v>
      </c>
      <c r="BI166" s="207">
        <f>IF(N166="nulová",J166,0)</f>
        <v>0</v>
      </c>
      <c r="BJ166" s="14" t="s">
        <v>79</v>
      </c>
      <c r="BK166" s="207">
        <f>ROUND(I166*H166,2)</f>
        <v>0</v>
      </c>
      <c r="BL166" s="14" t="s">
        <v>133</v>
      </c>
      <c r="BM166" s="206" t="s">
        <v>241</v>
      </c>
    </row>
    <row r="167" spans="1:65" s="2" customFormat="1" ht="21.75" customHeight="1">
      <c r="A167" s="31"/>
      <c r="B167" s="32"/>
      <c r="C167" s="195" t="s">
        <v>242</v>
      </c>
      <c r="D167" s="195" t="s">
        <v>128</v>
      </c>
      <c r="E167" s="196" t="s">
        <v>243</v>
      </c>
      <c r="F167" s="197" t="s">
        <v>244</v>
      </c>
      <c r="G167" s="198" t="s">
        <v>232</v>
      </c>
      <c r="H167" s="199">
        <v>145.06</v>
      </c>
      <c r="I167" s="200"/>
      <c r="J167" s="201">
        <f>ROUND(I167*H167,2)</f>
        <v>0</v>
      </c>
      <c r="K167" s="197" t="s">
        <v>132</v>
      </c>
      <c r="L167" s="36"/>
      <c r="M167" s="202" t="s">
        <v>1</v>
      </c>
      <c r="N167" s="203" t="s">
        <v>39</v>
      </c>
      <c r="O167" s="68"/>
      <c r="P167" s="204">
        <f>O167*H167</f>
        <v>0</v>
      </c>
      <c r="Q167" s="204">
        <v>0</v>
      </c>
      <c r="R167" s="204">
        <f>Q167*H167</f>
        <v>0</v>
      </c>
      <c r="S167" s="204">
        <v>0</v>
      </c>
      <c r="T167" s="205">
        <f>S167*H167</f>
        <v>0</v>
      </c>
      <c r="U167" s="31"/>
      <c r="V167" s="31"/>
      <c r="W167" s="31"/>
      <c r="X167" s="31"/>
      <c r="Y167" s="31"/>
      <c r="Z167" s="31"/>
      <c r="AA167" s="31"/>
      <c r="AB167" s="31"/>
      <c r="AC167" s="31"/>
      <c r="AD167" s="31"/>
      <c r="AE167" s="31"/>
      <c r="AR167" s="206" t="s">
        <v>133</v>
      </c>
      <c r="AT167" s="206" t="s">
        <v>128</v>
      </c>
      <c r="AU167" s="206" t="s">
        <v>81</v>
      </c>
      <c r="AY167" s="14" t="s">
        <v>125</v>
      </c>
      <c r="BE167" s="207">
        <f>IF(N167="základní",J167,0)</f>
        <v>0</v>
      </c>
      <c r="BF167" s="207">
        <f>IF(N167="snížená",J167,0)</f>
        <v>0</v>
      </c>
      <c r="BG167" s="207">
        <f>IF(N167="zákl. přenesená",J167,0)</f>
        <v>0</v>
      </c>
      <c r="BH167" s="207">
        <f>IF(N167="sníž. přenesená",J167,0)</f>
        <v>0</v>
      </c>
      <c r="BI167" s="207">
        <f>IF(N167="nulová",J167,0)</f>
        <v>0</v>
      </c>
      <c r="BJ167" s="14" t="s">
        <v>79</v>
      </c>
      <c r="BK167" s="207">
        <f>ROUND(I167*H167,2)</f>
        <v>0</v>
      </c>
      <c r="BL167" s="14" t="s">
        <v>133</v>
      </c>
      <c r="BM167" s="206" t="s">
        <v>245</v>
      </c>
    </row>
    <row r="168" spans="1:65" s="2" customFormat="1" ht="21.75" customHeight="1">
      <c r="A168" s="31"/>
      <c r="B168" s="32"/>
      <c r="C168" s="195" t="s">
        <v>246</v>
      </c>
      <c r="D168" s="195" t="s">
        <v>128</v>
      </c>
      <c r="E168" s="196" t="s">
        <v>247</v>
      </c>
      <c r="F168" s="197" t="s">
        <v>248</v>
      </c>
      <c r="G168" s="198" t="s">
        <v>232</v>
      </c>
      <c r="H168" s="199">
        <v>4.766</v>
      </c>
      <c r="I168" s="200"/>
      <c r="J168" s="201">
        <f>ROUND(I168*H168,2)</f>
        <v>0</v>
      </c>
      <c r="K168" s="197" t="s">
        <v>132</v>
      </c>
      <c r="L168" s="36"/>
      <c r="M168" s="202" t="s">
        <v>1</v>
      </c>
      <c r="N168" s="203" t="s">
        <v>39</v>
      </c>
      <c r="O168" s="68"/>
      <c r="P168" s="204">
        <f>O168*H168</f>
        <v>0</v>
      </c>
      <c r="Q168" s="204">
        <v>0</v>
      </c>
      <c r="R168" s="204">
        <f>Q168*H168</f>
        <v>0</v>
      </c>
      <c r="S168" s="204">
        <v>0</v>
      </c>
      <c r="T168" s="205">
        <f>S168*H168</f>
        <v>0</v>
      </c>
      <c r="U168" s="31"/>
      <c r="V168" s="31"/>
      <c r="W168" s="31"/>
      <c r="X168" s="31"/>
      <c r="Y168" s="31"/>
      <c r="Z168" s="31"/>
      <c r="AA168" s="31"/>
      <c r="AB168" s="31"/>
      <c r="AC168" s="31"/>
      <c r="AD168" s="31"/>
      <c r="AE168" s="31"/>
      <c r="AR168" s="206" t="s">
        <v>133</v>
      </c>
      <c r="AT168" s="206" t="s">
        <v>128</v>
      </c>
      <c r="AU168" s="206" t="s">
        <v>81</v>
      </c>
      <c r="AY168" s="14" t="s">
        <v>125</v>
      </c>
      <c r="BE168" s="207">
        <f>IF(N168="základní",J168,0)</f>
        <v>0</v>
      </c>
      <c r="BF168" s="207">
        <f>IF(N168="snížená",J168,0)</f>
        <v>0</v>
      </c>
      <c r="BG168" s="207">
        <f>IF(N168="zákl. přenesená",J168,0)</f>
        <v>0</v>
      </c>
      <c r="BH168" s="207">
        <f>IF(N168="sníž. přenesená",J168,0)</f>
        <v>0</v>
      </c>
      <c r="BI168" s="207">
        <f>IF(N168="nulová",J168,0)</f>
        <v>0</v>
      </c>
      <c r="BJ168" s="14" t="s">
        <v>79</v>
      </c>
      <c r="BK168" s="207">
        <f>ROUND(I168*H168,2)</f>
        <v>0</v>
      </c>
      <c r="BL168" s="14" t="s">
        <v>133</v>
      </c>
      <c r="BM168" s="206" t="s">
        <v>249</v>
      </c>
    </row>
    <row r="169" spans="1:65" s="12" customFormat="1" ht="22.9" customHeight="1">
      <c r="B169" s="179"/>
      <c r="C169" s="180"/>
      <c r="D169" s="181" t="s">
        <v>73</v>
      </c>
      <c r="E169" s="193" t="s">
        <v>250</v>
      </c>
      <c r="F169" s="193" t="s">
        <v>251</v>
      </c>
      <c r="G169" s="180"/>
      <c r="H169" s="180"/>
      <c r="I169" s="183"/>
      <c r="J169" s="194">
        <f>BK169</f>
        <v>0</v>
      </c>
      <c r="K169" s="180"/>
      <c r="L169" s="185"/>
      <c r="M169" s="186"/>
      <c r="N169" s="187"/>
      <c r="O169" s="187"/>
      <c r="P169" s="188">
        <f>P170</f>
        <v>0</v>
      </c>
      <c r="Q169" s="187"/>
      <c r="R169" s="188">
        <f>R170</f>
        <v>0</v>
      </c>
      <c r="S169" s="187"/>
      <c r="T169" s="189">
        <f>T170</f>
        <v>0</v>
      </c>
      <c r="AR169" s="190" t="s">
        <v>79</v>
      </c>
      <c r="AT169" s="191" t="s">
        <v>73</v>
      </c>
      <c r="AU169" s="191" t="s">
        <v>79</v>
      </c>
      <c r="AY169" s="190" t="s">
        <v>125</v>
      </c>
      <c r="BK169" s="192">
        <f>BK170</f>
        <v>0</v>
      </c>
    </row>
    <row r="170" spans="1:65" s="2" customFormat="1" ht="21.75" customHeight="1">
      <c r="A170" s="31"/>
      <c r="B170" s="32"/>
      <c r="C170" s="195" t="s">
        <v>252</v>
      </c>
      <c r="D170" s="195" t="s">
        <v>128</v>
      </c>
      <c r="E170" s="196" t="s">
        <v>253</v>
      </c>
      <c r="F170" s="197" t="s">
        <v>254</v>
      </c>
      <c r="G170" s="198" t="s">
        <v>232</v>
      </c>
      <c r="H170" s="199">
        <v>4.024</v>
      </c>
      <c r="I170" s="200"/>
      <c r="J170" s="201">
        <f>ROUND(I170*H170,2)</f>
        <v>0</v>
      </c>
      <c r="K170" s="197" t="s">
        <v>171</v>
      </c>
      <c r="L170" s="36"/>
      <c r="M170" s="202" t="s">
        <v>1</v>
      </c>
      <c r="N170" s="203" t="s">
        <v>39</v>
      </c>
      <c r="O170" s="68"/>
      <c r="P170" s="204">
        <f>O170*H170</f>
        <v>0</v>
      </c>
      <c r="Q170" s="204">
        <v>0</v>
      </c>
      <c r="R170" s="204">
        <f>Q170*H170</f>
        <v>0</v>
      </c>
      <c r="S170" s="204">
        <v>0</v>
      </c>
      <c r="T170" s="205">
        <f>S170*H170</f>
        <v>0</v>
      </c>
      <c r="U170" s="31"/>
      <c r="V170" s="31"/>
      <c r="W170" s="31"/>
      <c r="X170" s="31"/>
      <c r="Y170" s="31"/>
      <c r="Z170" s="31"/>
      <c r="AA170" s="31"/>
      <c r="AB170" s="31"/>
      <c r="AC170" s="31"/>
      <c r="AD170" s="31"/>
      <c r="AE170" s="31"/>
      <c r="AR170" s="206" t="s">
        <v>133</v>
      </c>
      <c r="AT170" s="206" t="s">
        <v>128</v>
      </c>
      <c r="AU170" s="206" t="s">
        <v>81</v>
      </c>
      <c r="AY170" s="14" t="s">
        <v>125</v>
      </c>
      <c r="BE170" s="207">
        <f>IF(N170="základní",J170,0)</f>
        <v>0</v>
      </c>
      <c r="BF170" s="207">
        <f>IF(N170="snížená",J170,0)</f>
        <v>0</v>
      </c>
      <c r="BG170" s="207">
        <f>IF(N170="zákl. přenesená",J170,0)</f>
        <v>0</v>
      </c>
      <c r="BH170" s="207">
        <f>IF(N170="sníž. přenesená",J170,0)</f>
        <v>0</v>
      </c>
      <c r="BI170" s="207">
        <f>IF(N170="nulová",J170,0)</f>
        <v>0</v>
      </c>
      <c r="BJ170" s="14" t="s">
        <v>79</v>
      </c>
      <c r="BK170" s="207">
        <f>ROUND(I170*H170,2)</f>
        <v>0</v>
      </c>
      <c r="BL170" s="14" t="s">
        <v>133</v>
      </c>
      <c r="BM170" s="206" t="s">
        <v>255</v>
      </c>
    </row>
    <row r="171" spans="1:65" s="12" customFormat="1" ht="25.9" customHeight="1">
      <c r="B171" s="179"/>
      <c r="C171" s="180"/>
      <c r="D171" s="181" t="s">
        <v>73</v>
      </c>
      <c r="E171" s="182" t="s">
        <v>256</v>
      </c>
      <c r="F171" s="182" t="s">
        <v>257</v>
      </c>
      <c r="G171" s="180"/>
      <c r="H171" s="180"/>
      <c r="I171" s="183"/>
      <c r="J171" s="184">
        <f>BK171</f>
        <v>0</v>
      </c>
      <c r="K171" s="180"/>
      <c r="L171" s="185"/>
      <c r="M171" s="186"/>
      <c r="N171" s="187"/>
      <c r="O171" s="187"/>
      <c r="P171" s="188">
        <f>P172+P175+P177+P181+P189+P193+P201+P209</f>
        <v>0</v>
      </c>
      <c r="Q171" s="187"/>
      <c r="R171" s="188">
        <f>R172+R175+R177+R181+R189+R193+R201+R209</f>
        <v>0.86928679000000009</v>
      </c>
      <c r="S171" s="187"/>
      <c r="T171" s="189">
        <f>T172+T175+T177+T181+T189+T193+T201+T209</f>
        <v>0.29569795999999998</v>
      </c>
      <c r="AR171" s="190" t="s">
        <v>81</v>
      </c>
      <c r="AT171" s="191" t="s">
        <v>73</v>
      </c>
      <c r="AU171" s="191" t="s">
        <v>74</v>
      </c>
      <c r="AY171" s="190" t="s">
        <v>125</v>
      </c>
      <c r="BK171" s="192">
        <f>BK172+BK175+BK177+BK181+BK189+BK193+BK201+BK209</f>
        <v>0</v>
      </c>
    </row>
    <row r="172" spans="1:65" s="12" customFormat="1" ht="22.9" customHeight="1">
      <c r="B172" s="179"/>
      <c r="C172" s="180"/>
      <c r="D172" s="181" t="s">
        <v>73</v>
      </c>
      <c r="E172" s="193" t="s">
        <v>258</v>
      </c>
      <c r="F172" s="193" t="s">
        <v>259</v>
      </c>
      <c r="G172" s="180"/>
      <c r="H172" s="180"/>
      <c r="I172" s="183"/>
      <c r="J172" s="194">
        <f>BK172</f>
        <v>0</v>
      </c>
      <c r="K172" s="180"/>
      <c r="L172" s="185"/>
      <c r="M172" s="186"/>
      <c r="N172" s="187"/>
      <c r="O172" s="187"/>
      <c r="P172" s="188">
        <f>SUM(P173:P174)</f>
        <v>0</v>
      </c>
      <c r="Q172" s="187"/>
      <c r="R172" s="188">
        <f>SUM(R173:R174)</f>
        <v>4.9369999999999997E-2</v>
      </c>
      <c r="S172" s="187"/>
      <c r="T172" s="189">
        <f>SUM(T173:T174)</f>
        <v>0</v>
      </c>
      <c r="AR172" s="190" t="s">
        <v>81</v>
      </c>
      <c r="AT172" s="191" t="s">
        <v>73</v>
      </c>
      <c r="AU172" s="191" t="s">
        <v>79</v>
      </c>
      <c r="AY172" s="190" t="s">
        <v>125</v>
      </c>
      <c r="BK172" s="192">
        <f>SUM(BK173:BK174)</f>
        <v>0</v>
      </c>
    </row>
    <row r="173" spans="1:65" s="2" customFormat="1" ht="16.5" customHeight="1">
      <c r="A173" s="31"/>
      <c r="B173" s="32"/>
      <c r="C173" s="195" t="s">
        <v>260</v>
      </c>
      <c r="D173" s="195" t="s">
        <v>128</v>
      </c>
      <c r="E173" s="196" t="s">
        <v>261</v>
      </c>
      <c r="F173" s="197" t="s">
        <v>262</v>
      </c>
      <c r="G173" s="198" t="s">
        <v>177</v>
      </c>
      <c r="H173" s="199">
        <v>1</v>
      </c>
      <c r="I173" s="200"/>
      <c r="J173" s="201">
        <f>ROUND(I173*H173,2)</f>
        <v>0</v>
      </c>
      <c r="K173" s="197" t="s">
        <v>1</v>
      </c>
      <c r="L173" s="36"/>
      <c r="M173" s="202" t="s">
        <v>1</v>
      </c>
      <c r="N173" s="203" t="s">
        <v>39</v>
      </c>
      <c r="O173" s="68"/>
      <c r="P173" s="204">
        <f>O173*H173</f>
        <v>0</v>
      </c>
      <c r="Q173" s="204">
        <v>4.9369999999999997E-2</v>
      </c>
      <c r="R173" s="204">
        <f>Q173*H173</f>
        <v>4.9369999999999997E-2</v>
      </c>
      <c r="S173" s="204">
        <v>0</v>
      </c>
      <c r="T173" s="205">
        <f>S173*H173</f>
        <v>0</v>
      </c>
      <c r="U173" s="31"/>
      <c r="V173" s="31"/>
      <c r="W173" s="31"/>
      <c r="X173" s="31"/>
      <c r="Y173" s="31"/>
      <c r="Z173" s="31"/>
      <c r="AA173" s="31"/>
      <c r="AB173" s="31"/>
      <c r="AC173" s="31"/>
      <c r="AD173" s="31"/>
      <c r="AE173" s="31"/>
      <c r="AR173" s="206" t="s">
        <v>196</v>
      </c>
      <c r="AT173" s="206" t="s">
        <v>128</v>
      </c>
      <c r="AU173" s="206" t="s">
        <v>81</v>
      </c>
      <c r="AY173" s="14" t="s">
        <v>125</v>
      </c>
      <c r="BE173" s="207">
        <f>IF(N173="základní",J173,0)</f>
        <v>0</v>
      </c>
      <c r="BF173" s="207">
        <f>IF(N173="snížená",J173,0)</f>
        <v>0</v>
      </c>
      <c r="BG173" s="207">
        <f>IF(N173="zákl. přenesená",J173,0)</f>
        <v>0</v>
      </c>
      <c r="BH173" s="207">
        <f>IF(N173="sníž. přenesená",J173,0)</f>
        <v>0</v>
      </c>
      <c r="BI173" s="207">
        <f>IF(N173="nulová",J173,0)</f>
        <v>0</v>
      </c>
      <c r="BJ173" s="14" t="s">
        <v>79</v>
      </c>
      <c r="BK173" s="207">
        <f>ROUND(I173*H173,2)</f>
        <v>0</v>
      </c>
      <c r="BL173" s="14" t="s">
        <v>196</v>
      </c>
      <c r="BM173" s="206" t="s">
        <v>263</v>
      </c>
    </row>
    <row r="174" spans="1:65" s="2" customFormat="1" ht="16.5" customHeight="1">
      <c r="A174" s="31"/>
      <c r="B174" s="32"/>
      <c r="C174" s="195" t="s">
        <v>264</v>
      </c>
      <c r="D174" s="195" t="s">
        <v>128</v>
      </c>
      <c r="E174" s="196" t="s">
        <v>265</v>
      </c>
      <c r="F174" s="197" t="s">
        <v>251</v>
      </c>
      <c r="G174" s="198" t="s">
        <v>266</v>
      </c>
      <c r="H174" s="218"/>
      <c r="I174" s="200"/>
      <c r="J174" s="201">
        <f>ROUND(I174*H174,2)</f>
        <v>0</v>
      </c>
      <c r="K174" s="197" t="s">
        <v>132</v>
      </c>
      <c r="L174" s="36"/>
      <c r="M174" s="202" t="s">
        <v>1</v>
      </c>
      <c r="N174" s="203" t="s">
        <v>39</v>
      </c>
      <c r="O174" s="68"/>
      <c r="P174" s="204">
        <f>O174*H174</f>
        <v>0</v>
      </c>
      <c r="Q174" s="204">
        <v>0</v>
      </c>
      <c r="R174" s="204">
        <f>Q174*H174</f>
        <v>0</v>
      </c>
      <c r="S174" s="204">
        <v>0</v>
      </c>
      <c r="T174" s="205">
        <f>S174*H174</f>
        <v>0</v>
      </c>
      <c r="U174" s="31"/>
      <c r="V174" s="31"/>
      <c r="W174" s="31"/>
      <c r="X174" s="31"/>
      <c r="Y174" s="31"/>
      <c r="Z174" s="31"/>
      <c r="AA174" s="31"/>
      <c r="AB174" s="31"/>
      <c r="AC174" s="31"/>
      <c r="AD174" s="31"/>
      <c r="AE174" s="31"/>
      <c r="AR174" s="206" t="s">
        <v>196</v>
      </c>
      <c r="AT174" s="206" t="s">
        <v>128</v>
      </c>
      <c r="AU174" s="206" t="s">
        <v>81</v>
      </c>
      <c r="AY174" s="14" t="s">
        <v>125</v>
      </c>
      <c r="BE174" s="207">
        <f>IF(N174="základní",J174,0)</f>
        <v>0</v>
      </c>
      <c r="BF174" s="207">
        <f>IF(N174="snížená",J174,0)</f>
        <v>0</v>
      </c>
      <c r="BG174" s="207">
        <f>IF(N174="zákl. přenesená",J174,0)</f>
        <v>0</v>
      </c>
      <c r="BH174" s="207">
        <f>IF(N174="sníž. přenesená",J174,0)</f>
        <v>0</v>
      </c>
      <c r="BI174" s="207">
        <f>IF(N174="nulová",J174,0)</f>
        <v>0</v>
      </c>
      <c r="BJ174" s="14" t="s">
        <v>79</v>
      </c>
      <c r="BK174" s="207">
        <f>ROUND(I174*H174,2)</f>
        <v>0</v>
      </c>
      <c r="BL174" s="14" t="s">
        <v>196</v>
      </c>
      <c r="BM174" s="206" t="s">
        <v>267</v>
      </c>
    </row>
    <row r="175" spans="1:65" s="12" customFormat="1" ht="22.9" customHeight="1">
      <c r="B175" s="179"/>
      <c r="C175" s="180"/>
      <c r="D175" s="181" t="s">
        <v>73</v>
      </c>
      <c r="E175" s="193" t="s">
        <v>268</v>
      </c>
      <c r="F175" s="193" t="s">
        <v>269</v>
      </c>
      <c r="G175" s="180"/>
      <c r="H175" s="180"/>
      <c r="I175" s="183"/>
      <c r="J175" s="194">
        <f>BK175</f>
        <v>0</v>
      </c>
      <c r="K175" s="180"/>
      <c r="L175" s="185"/>
      <c r="M175" s="186"/>
      <c r="N175" s="187"/>
      <c r="O175" s="187"/>
      <c r="P175" s="188">
        <f>P176</f>
        <v>0</v>
      </c>
      <c r="Q175" s="187"/>
      <c r="R175" s="188">
        <f>R176</f>
        <v>0</v>
      </c>
      <c r="S175" s="187"/>
      <c r="T175" s="189">
        <f>T176</f>
        <v>0</v>
      </c>
      <c r="AR175" s="190" t="s">
        <v>81</v>
      </c>
      <c r="AT175" s="191" t="s">
        <v>73</v>
      </c>
      <c r="AU175" s="191" t="s">
        <v>79</v>
      </c>
      <c r="AY175" s="190" t="s">
        <v>125</v>
      </c>
      <c r="BK175" s="192">
        <f>BK176</f>
        <v>0</v>
      </c>
    </row>
    <row r="176" spans="1:65" s="2" customFormat="1" ht="21.75" customHeight="1">
      <c r="A176" s="31"/>
      <c r="B176" s="32"/>
      <c r="C176" s="195" t="s">
        <v>270</v>
      </c>
      <c r="D176" s="195" t="s">
        <v>128</v>
      </c>
      <c r="E176" s="196" t="s">
        <v>271</v>
      </c>
      <c r="F176" s="197" t="s">
        <v>272</v>
      </c>
      <c r="G176" s="198" t="s">
        <v>177</v>
      </c>
      <c r="H176" s="199">
        <v>1</v>
      </c>
      <c r="I176" s="200"/>
      <c r="J176" s="201">
        <f>ROUND(I176*H176,2)</f>
        <v>0</v>
      </c>
      <c r="K176" s="197" t="s">
        <v>1</v>
      </c>
      <c r="L176" s="36"/>
      <c r="M176" s="202" t="s">
        <v>1</v>
      </c>
      <c r="N176" s="203" t="s">
        <v>39</v>
      </c>
      <c r="O176" s="68"/>
      <c r="P176" s="204">
        <f>O176*H176</f>
        <v>0</v>
      </c>
      <c r="Q176" s="204">
        <v>0</v>
      </c>
      <c r="R176" s="204">
        <f>Q176*H176</f>
        <v>0</v>
      </c>
      <c r="S176" s="204">
        <v>0</v>
      </c>
      <c r="T176" s="205">
        <f>S176*H176</f>
        <v>0</v>
      </c>
      <c r="U176" s="31"/>
      <c r="V176" s="31"/>
      <c r="W176" s="31"/>
      <c r="X176" s="31"/>
      <c r="Y176" s="31"/>
      <c r="Z176" s="31"/>
      <c r="AA176" s="31"/>
      <c r="AB176" s="31"/>
      <c r="AC176" s="31"/>
      <c r="AD176" s="31"/>
      <c r="AE176" s="31"/>
      <c r="AR176" s="206" t="s">
        <v>196</v>
      </c>
      <c r="AT176" s="206" t="s">
        <v>128</v>
      </c>
      <c r="AU176" s="206" t="s">
        <v>81</v>
      </c>
      <c r="AY176" s="14" t="s">
        <v>125</v>
      </c>
      <c r="BE176" s="207">
        <f>IF(N176="základní",J176,0)</f>
        <v>0</v>
      </c>
      <c r="BF176" s="207">
        <f>IF(N176="snížená",J176,0)</f>
        <v>0</v>
      </c>
      <c r="BG176" s="207">
        <f>IF(N176="zákl. přenesená",J176,0)</f>
        <v>0</v>
      </c>
      <c r="BH176" s="207">
        <f>IF(N176="sníž. přenesená",J176,0)</f>
        <v>0</v>
      </c>
      <c r="BI176" s="207">
        <f>IF(N176="nulová",J176,0)</f>
        <v>0</v>
      </c>
      <c r="BJ176" s="14" t="s">
        <v>79</v>
      </c>
      <c r="BK176" s="207">
        <f>ROUND(I176*H176,2)</f>
        <v>0</v>
      </c>
      <c r="BL176" s="14" t="s">
        <v>196</v>
      </c>
      <c r="BM176" s="206" t="s">
        <v>273</v>
      </c>
    </row>
    <row r="177" spans="1:65" s="12" customFormat="1" ht="22.9" customHeight="1">
      <c r="B177" s="179"/>
      <c r="C177" s="180"/>
      <c r="D177" s="181" t="s">
        <v>73</v>
      </c>
      <c r="E177" s="193" t="s">
        <v>274</v>
      </c>
      <c r="F177" s="193" t="s">
        <v>275</v>
      </c>
      <c r="G177" s="180"/>
      <c r="H177" s="180"/>
      <c r="I177" s="183"/>
      <c r="J177" s="194">
        <f>BK177</f>
        <v>0</v>
      </c>
      <c r="K177" s="180"/>
      <c r="L177" s="185"/>
      <c r="M177" s="186"/>
      <c r="N177" s="187"/>
      <c r="O177" s="187"/>
      <c r="P177" s="188">
        <f>SUM(P178:P180)</f>
        <v>0</v>
      </c>
      <c r="Q177" s="187"/>
      <c r="R177" s="188">
        <f>SUM(R178:R180)</f>
        <v>7.9931840000000004E-2</v>
      </c>
      <c r="S177" s="187"/>
      <c r="T177" s="189">
        <f>SUM(T178:T180)</f>
        <v>0.19969795999999998</v>
      </c>
      <c r="AR177" s="190" t="s">
        <v>81</v>
      </c>
      <c r="AT177" s="191" t="s">
        <v>73</v>
      </c>
      <c r="AU177" s="191" t="s">
        <v>79</v>
      </c>
      <c r="AY177" s="190" t="s">
        <v>125</v>
      </c>
      <c r="BK177" s="192">
        <f>SUM(BK178:BK180)</f>
        <v>0</v>
      </c>
    </row>
    <row r="178" spans="1:65" s="2" customFormat="1" ht="21.75" customHeight="1">
      <c r="A178" s="31"/>
      <c r="B178" s="32"/>
      <c r="C178" s="195" t="s">
        <v>276</v>
      </c>
      <c r="D178" s="195" t="s">
        <v>128</v>
      </c>
      <c r="E178" s="196" t="s">
        <v>277</v>
      </c>
      <c r="F178" s="197" t="s">
        <v>278</v>
      </c>
      <c r="G178" s="198" t="s">
        <v>131</v>
      </c>
      <c r="H178" s="199">
        <v>3.5419999999999998</v>
      </c>
      <c r="I178" s="200"/>
      <c r="J178" s="201">
        <f>ROUND(I178*H178,2)</f>
        <v>0</v>
      </c>
      <c r="K178" s="197" t="s">
        <v>132</v>
      </c>
      <c r="L178" s="36"/>
      <c r="M178" s="202" t="s">
        <v>1</v>
      </c>
      <c r="N178" s="203" t="s">
        <v>39</v>
      </c>
      <c r="O178" s="68"/>
      <c r="P178" s="204">
        <f>O178*H178</f>
        <v>0</v>
      </c>
      <c r="Q178" s="204">
        <v>0</v>
      </c>
      <c r="R178" s="204">
        <f>Q178*H178</f>
        <v>0</v>
      </c>
      <c r="S178" s="204">
        <v>5.638E-2</v>
      </c>
      <c r="T178" s="205">
        <f>S178*H178</f>
        <v>0.19969795999999998</v>
      </c>
      <c r="U178" s="31"/>
      <c r="V178" s="31"/>
      <c r="W178" s="31"/>
      <c r="X178" s="31"/>
      <c r="Y178" s="31"/>
      <c r="Z178" s="31"/>
      <c r="AA178" s="31"/>
      <c r="AB178" s="31"/>
      <c r="AC178" s="31"/>
      <c r="AD178" s="31"/>
      <c r="AE178" s="31"/>
      <c r="AR178" s="206" t="s">
        <v>196</v>
      </c>
      <c r="AT178" s="206" t="s">
        <v>128</v>
      </c>
      <c r="AU178" s="206" t="s">
        <v>81</v>
      </c>
      <c r="AY178" s="14" t="s">
        <v>125</v>
      </c>
      <c r="BE178" s="207">
        <f>IF(N178="základní",J178,0)</f>
        <v>0</v>
      </c>
      <c r="BF178" s="207">
        <f>IF(N178="snížená",J178,0)</f>
        <v>0</v>
      </c>
      <c r="BG178" s="207">
        <f>IF(N178="zákl. přenesená",J178,0)</f>
        <v>0</v>
      </c>
      <c r="BH178" s="207">
        <f>IF(N178="sníž. přenesená",J178,0)</f>
        <v>0</v>
      </c>
      <c r="BI178" s="207">
        <f>IF(N178="nulová",J178,0)</f>
        <v>0</v>
      </c>
      <c r="BJ178" s="14" t="s">
        <v>79</v>
      </c>
      <c r="BK178" s="207">
        <f>ROUND(I178*H178,2)</f>
        <v>0</v>
      </c>
      <c r="BL178" s="14" t="s">
        <v>196</v>
      </c>
      <c r="BM178" s="206" t="s">
        <v>279</v>
      </c>
    </row>
    <row r="179" spans="1:65" s="2" customFormat="1" ht="16.5" customHeight="1">
      <c r="A179" s="31"/>
      <c r="B179" s="32"/>
      <c r="C179" s="195" t="s">
        <v>280</v>
      </c>
      <c r="D179" s="195" t="s">
        <v>128</v>
      </c>
      <c r="E179" s="196" t="s">
        <v>281</v>
      </c>
      <c r="F179" s="197" t="s">
        <v>282</v>
      </c>
      <c r="G179" s="198" t="s">
        <v>131</v>
      </c>
      <c r="H179" s="199">
        <v>6.3639999999999999</v>
      </c>
      <c r="I179" s="200"/>
      <c r="J179" s="201">
        <f>ROUND(I179*H179,2)</f>
        <v>0</v>
      </c>
      <c r="K179" s="197" t="s">
        <v>132</v>
      </c>
      <c r="L179" s="36"/>
      <c r="M179" s="202" t="s">
        <v>1</v>
      </c>
      <c r="N179" s="203" t="s">
        <v>39</v>
      </c>
      <c r="O179" s="68"/>
      <c r="P179" s="204">
        <f>O179*H179</f>
        <v>0</v>
      </c>
      <c r="Q179" s="204">
        <v>1.256E-2</v>
      </c>
      <c r="R179" s="204">
        <f>Q179*H179</f>
        <v>7.9931840000000004E-2</v>
      </c>
      <c r="S179" s="204">
        <v>0</v>
      </c>
      <c r="T179" s="205">
        <f>S179*H179</f>
        <v>0</v>
      </c>
      <c r="U179" s="31"/>
      <c r="V179" s="31"/>
      <c r="W179" s="31"/>
      <c r="X179" s="31"/>
      <c r="Y179" s="31"/>
      <c r="Z179" s="31"/>
      <c r="AA179" s="31"/>
      <c r="AB179" s="31"/>
      <c r="AC179" s="31"/>
      <c r="AD179" s="31"/>
      <c r="AE179" s="31"/>
      <c r="AR179" s="206" t="s">
        <v>196</v>
      </c>
      <c r="AT179" s="206" t="s">
        <v>128</v>
      </c>
      <c r="AU179" s="206" t="s">
        <v>81</v>
      </c>
      <c r="AY179" s="14" t="s">
        <v>125</v>
      </c>
      <c r="BE179" s="207">
        <f>IF(N179="základní",J179,0)</f>
        <v>0</v>
      </c>
      <c r="BF179" s="207">
        <f>IF(N179="snížená",J179,0)</f>
        <v>0</v>
      </c>
      <c r="BG179" s="207">
        <f>IF(N179="zákl. přenesená",J179,0)</f>
        <v>0</v>
      </c>
      <c r="BH179" s="207">
        <f>IF(N179="sníž. přenesená",J179,0)</f>
        <v>0</v>
      </c>
      <c r="BI179" s="207">
        <f>IF(N179="nulová",J179,0)</f>
        <v>0</v>
      </c>
      <c r="BJ179" s="14" t="s">
        <v>79</v>
      </c>
      <c r="BK179" s="207">
        <f>ROUND(I179*H179,2)</f>
        <v>0</v>
      </c>
      <c r="BL179" s="14" t="s">
        <v>196</v>
      </c>
      <c r="BM179" s="206" t="s">
        <v>283</v>
      </c>
    </row>
    <row r="180" spans="1:65" s="2" customFormat="1" ht="16.5" customHeight="1">
      <c r="A180" s="31"/>
      <c r="B180" s="32"/>
      <c r="C180" s="195" t="s">
        <v>284</v>
      </c>
      <c r="D180" s="195" t="s">
        <v>128</v>
      </c>
      <c r="E180" s="196" t="s">
        <v>285</v>
      </c>
      <c r="F180" s="197" t="s">
        <v>251</v>
      </c>
      <c r="G180" s="198" t="s">
        <v>266</v>
      </c>
      <c r="H180" s="218"/>
      <c r="I180" s="200"/>
      <c r="J180" s="201">
        <f>ROUND(I180*H180,2)</f>
        <v>0</v>
      </c>
      <c r="K180" s="197" t="s">
        <v>132</v>
      </c>
      <c r="L180" s="36"/>
      <c r="M180" s="202" t="s">
        <v>1</v>
      </c>
      <c r="N180" s="203" t="s">
        <v>39</v>
      </c>
      <c r="O180" s="68"/>
      <c r="P180" s="204">
        <f>O180*H180</f>
        <v>0</v>
      </c>
      <c r="Q180" s="204">
        <v>0</v>
      </c>
      <c r="R180" s="204">
        <f>Q180*H180</f>
        <v>0</v>
      </c>
      <c r="S180" s="204">
        <v>0</v>
      </c>
      <c r="T180" s="205">
        <f>S180*H180</f>
        <v>0</v>
      </c>
      <c r="U180" s="31"/>
      <c r="V180" s="31"/>
      <c r="W180" s="31"/>
      <c r="X180" s="31"/>
      <c r="Y180" s="31"/>
      <c r="Z180" s="31"/>
      <c r="AA180" s="31"/>
      <c r="AB180" s="31"/>
      <c r="AC180" s="31"/>
      <c r="AD180" s="31"/>
      <c r="AE180" s="31"/>
      <c r="AR180" s="206" t="s">
        <v>196</v>
      </c>
      <c r="AT180" s="206" t="s">
        <v>128</v>
      </c>
      <c r="AU180" s="206" t="s">
        <v>81</v>
      </c>
      <c r="AY180" s="14" t="s">
        <v>125</v>
      </c>
      <c r="BE180" s="207">
        <f>IF(N180="základní",J180,0)</f>
        <v>0</v>
      </c>
      <c r="BF180" s="207">
        <f>IF(N180="snížená",J180,0)</f>
        <v>0</v>
      </c>
      <c r="BG180" s="207">
        <f>IF(N180="zákl. přenesená",J180,0)</f>
        <v>0</v>
      </c>
      <c r="BH180" s="207">
        <f>IF(N180="sníž. přenesená",J180,0)</f>
        <v>0</v>
      </c>
      <c r="BI180" s="207">
        <f>IF(N180="nulová",J180,0)</f>
        <v>0</v>
      </c>
      <c r="BJ180" s="14" t="s">
        <v>79</v>
      </c>
      <c r="BK180" s="207">
        <f>ROUND(I180*H180,2)</f>
        <v>0</v>
      </c>
      <c r="BL180" s="14" t="s">
        <v>196</v>
      </c>
      <c r="BM180" s="206" t="s">
        <v>286</v>
      </c>
    </row>
    <row r="181" spans="1:65" s="12" customFormat="1" ht="22.9" customHeight="1">
      <c r="B181" s="179"/>
      <c r="C181" s="180"/>
      <c r="D181" s="181" t="s">
        <v>73</v>
      </c>
      <c r="E181" s="193" t="s">
        <v>287</v>
      </c>
      <c r="F181" s="193" t="s">
        <v>288</v>
      </c>
      <c r="G181" s="180"/>
      <c r="H181" s="180"/>
      <c r="I181" s="183"/>
      <c r="J181" s="194">
        <f>BK181</f>
        <v>0</v>
      </c>
      <c r="K181" s="180"/>
      <c r="L181" s="185"/>
      <c r="M181" s="186"/>
      <c r="N181" s="187"/>
      <c r="O181" s="187"/>
      <c r="P181" s="188">
        <f>SUM(P182:P188)</f>
        <v>0</v>
      </c>
      <c r="Q181" s="187"/>
      <c r="R181" s="188">
        <f>SUM(R182:R188)</f>
        <v>2.76E-2</v>
      </c>
      <c r="S181" s="187"/>
      <c r="T181" s="189">
        <f>SUM(T182:T188)</f>
        <v>9.6000000000000002E-2</v>
      </c>
      <c r="AR181" s="190" t="s">
        <v>81</v>
      </c>
      <c r="AT181" s="191" t="s">
        <v>73</v>
      </c>
      <c r="AU181" s="191" t="s">
        <v>79</v>
      </c>
      <c r="AY181" s="190" t="s">
        <v>125</v>
      </c>
      <c r="BK181" s="192">
        <f>SUM(BK182:BK188)</f>
        <v>0</v>
      </c>
    </row>
    <row r="182" spans="1:65" s="2" customFormat="1" ht="21.75" customHeight="1">
      <c r="A182" s="31"/>
      <c r="B182" s="32"/>
      <c r="C182" s="195" t="s">
        <v>289</v>
      </c>
      <c r="D182" s="195" t="s">
        <v>128</v>
      </c>
      <c r="E182" s="196" t="s">
        <v>290</v>
      </c>
      <c r="F182" s="197" t="s">
        <v>291</v>
      </c>
      <c r="G182" s="198" t="s">
        <v>170</v>
      </c>
      <c r="H182" s="199">
        <v>2</v>
      </c>
      <c r="I182" s="200"/>
      <c r="J182" s="201">
        <f t="shared" ref="J182:J188" si="10">ROUND(I182*H182,2)</f>
        <v>0</v>
      </c>
      <c r="K182" s="197" t="s">
        <v>292</v>
      </c>
      <c r="L182" s="36"/>
      <c r="M182" s="202" t="s">
        <v>1</v>
      </c>
      <c r="N182" s="203" t="s">
        <v>39</v>
      </c>
      <c r="O182" s="68"/>
      <c r="P182" s="204">
        <f t="shared" ref="P182:P188" si="11">O182*H182</f>
        <v>0</v>
      </c>
      <c r="Q182" s="204">
        <v>0</v>
      </c>
      <c r="R182" s="204">
        <f t="shared" ref="R182:R188" si="12">Q182*H182</f>
        <v>0</v>
      </c>
      <c r="S182" s="204">
        <v>0</v>
      </c>
      <c r="T182" s="205">
        <f t="shared" ref="T182:T188" si="13">S182*H182</f>
        <v>0</v>
      </c>
      <c r="U182" s="31"/>
      <c r="V182" s="31"/>
      <c r="W182" s="31"/>
      <c r="X182" s="31"/>
      <c r="Y182" s="31"/>
      <c r="Z182" s="31"/>
      <c r="AA182" s="31"/>
      <c r="AB182" s="31"/>
      <c r="AC182" s="31"/>
      <c r="AD182" s="31"/>
      <c r="AE182" s="31"/>
      <c r="AR182" s="206" t="s">
        <v>196</v>
      </c>
      <c r="AT182" s="206" t="s">
        <v>128</v>
      </c>
      <c r="AU182" s="206" t="s">
        <v>81</v>
      </c>
      <c r="AY182" s="14" t="s">
        <v>125</v>
      </c>
      <c r="BE182" s="207">
        <f t="shared" ref="BE182:BE188" si="14">IF(N182="základní",J182,0)</f>
        <v>0</v>
      </c>
      <c r="BF182" s="207">
        <f t="shared" ref="BF182:BF188" si="15">IF(N182="snížená",J182,0)</f>
        <v>0</v>
      </c>
      <c r="BG182" s="207">
        <f t="shared" ref="BG182:BG188" si="16">IF(N182="zákl. přenesená",J182,0)</f>
        <v>0</v>
      </c>
      <c r="BH182" s="207">
        <f t="shared" ref="BH182:BH188" si="17">IF(N182="sníž. přenesená",J182,0)</f>
        <v>0</v>
      </c>
      <c r="BI182" s="207">
        <f t="shared" ref="BI182:BI188" si="18">IF(N182="nulová",J182,0)</f>
        <v>0</v>
      </c>
      <c r="BJ182" s="14" t="s">
        <v>79</v>
      </c>
      <c r="BK182" s="207">
        <f t="shared" ref="BK182:BK188" si="19">ROUND(I182*H182,2)</f>
        <v>0</v>
      </c>
      <c r="BL182" s="14" t="s">
        <v>196</v>
      </c>
      <c r="BM182" s="206" t="s">
        <v>293</v>
      </c>
    </row>
    <row r="183" spans="1:65" s="2" customFormat="1" ht="21.75" customHeight="1">
      <c r="A183" s="31"/>
      <c r="B183" s="32"/>
      <c r="C183" s="195" t="s">
        <v>294</v>
      </c>
      <c r="D183" s="195" t="s">
        <v>128</v>
      </c>
      <c r="E183" s="196" t="s">
        <v>295</v>
      </c>
      <c r="F183" s="197" t="s">
        <v>296</v>
      </c>
      <c r="G183" s="198" t="s">
        <v>170</v>
      </c>
      <c r="H183" s="199">
        <v>2</v>
      </c>
      <c r="I183" s="200"/>
      <c r="J183" s="201">
        <f t="shared" si="10"/>
        <v>0</v>
      </c>
      <c r="K183" s="197" t="s">
        <v>1</v>
      </c>
      <c r="L183" s="36"/>
      <c r="M183" s="202" t="s">
        <v>1</v>
      </c>
      <c r="N183" s="203" t="s">
        <v>39</v>
      </c>
      <c r="O183" s="68"/>
      <c r="P183" s="204">
        <f t="shared" si="11"/>
        <v>0</v>
      </c>
      <c r="Q183" s="204">
        <v>0</v>
      </c>
      <c r="R183" s="204">
        <f t="shared" si="12"/>
        <v>0</v>
      </c>
      <c r="S183" s="204">
        <v>2.4E-2</v>
      </c>
      <c r="T183" s="205">
        <f t="shared" si="13"/>
        <v>4.8000000000000001E-2</v>
      </c>
      <c r="U183" s="31"/>
      <c r="V183" s="31"/>
      <c r="W183" s="31"/>
      <c r="X183" s="31"/>
      <c r="Y183" s="31"/>
      <c r="Z183" s="31"/>
      <c r="AA183" s="31"/>
      <c r="AB183" s="31"/>
      <c r="AC183" s="31"/>
      <c r="AD183" s="31"/>
      <c r="AE183" s="31"/>
      <c r="AR183" s="206" t="s">
        <v>196</v>
      </c>
      <c r="AT183" s="206" t="s">
        <v>128</v>
      </c>
      <c r="AU183" s="206" t="s">
        <v>81</v>
      </c>
      <c r="AY183" s="14" t="s">
        <v>125</v>
      </c>
      <c r="BE183" s="207">
        <f t="shared" si="14"/>
        <v>0</v>
      </c>
      <c r="BF183" s="207">
        <f t="shared" si="15"/>
        <v>0</v>
      </c>
      <c r="BG183" s="207">
        <f t="shared" si="16"/>
        <v>0</v>
      </c>
      <c r="BH183" s="207">
        <f t="shared" si="17"/>
        <v>0</v>
      </c>
      <c r="BI183" s="207">
        <f t="shared" si="18"/>
        <v>0</v>
      </c>
      <c r="BJ183" s="14" t="s">
        <v>79</v>
      </c>
      <c r="BK183" s="207">
        <f t="shared" si="19"/>
        <v>0</v>
      </c>
      <c r="BL183" s="14" t="s">
        <v>196</v>
      </c>
      <c r="BM183" s="206" t="s">
        <v>297</v>
      </c>
    </row>
    <row r="184" spans="1:65" s="2" customFormat="1" ht="21.75" customHeight="1">
      <c r="A184" s="31"/>
      <c r="B184" s="32"/>
      <c r="C184" s="208" t="s">
        <v>298</v>
      </c>
      <c r="D184" s="208" t="s">
        <v>189</v>
      </c>
      <c r="E184" s="209" t="s">
        <v>299</v>
      </c>
      <c r="F184" s="210" t="s">
        <v>300</v>
      </c>
      <c r="G184" s="211" t="s">
        <v>170</v>
      </c>
      <c r="H184" s="212">
        <v>2</v>
      </c>
      <c r="I184" s="213"/>
      <c r="J184" s="214">
        <f t="shared" si="10"/>
        <v>0</v>
      </c>
      <c r="K184" s="210" t="s">
        <v>1</v>
      </c>
      <c r="L184" s="215"/>
      <c r="M184" s="216" t="s">
        <v>1</v>
      </c>
      <c r="N184" s="217" t="s">
        <v>39</v>
      </c>
      <c r="O184" s="68"/>
      <c r="P184" s="204">
        <f t="shared" si="11"/>
        <v>0</v>
      </c>
      <c r="Q184" s="204">
        <v>1.38E-2</v>
      </c>
      <c r="R184" s="204">
        <f t="shared" si="12"/>
        <v>2.76E-2</v>
      </c>
      <c r="S184" s="204">
        <v>0</v>
      </c>
      <c r="T184" s="205">
        <f t="shared" si="13"/>
        <v>0</v>
      </c>
      <c r="U184" s="31"/>
      <c r="V184" s="31"/>
      <c r="W184" s="31"/>
      <c r="X184" s="31"/>
      <c r="Y184" s="31"/>
      <c r="Z184" s="31"/>
      <c r="AA184" s="31"/>
      <c r="AB184" s="31"/>
      <c r="AC184" s="31"/>
      <c r="AD184" s="31"/>
      <c r="AE184" s="31"/>
      <c r="AR184" s="206" t="s">
        <v>270</v>
      </c>
      <c r="AT184" s="206" t="s">
        <v>189</v>
      </c>
      <c r="AU184" s="206" t="s">
        <v>81</v>
      </c>
      <c r="AY184" s="14" t="s">
        <v>125</v>
      </c>
      <c r="BE184" s="207">
        <f t="shared" si="14"/>
        <v>0</v>
      </c>
      <c r="BF184" s="207">
        <f t="shared" si="15"/>
        <v>0</v>
      </c>
      <c r="BG184" s="207">
        <f t="shared" si="16"/>
        <v>0</v>
      </c>
      <c r="BH184" s="207">
        <f t="shared" si="17"/>
        <v>0</v>
      </c>
      <c r="BI184" s="207">
        <f t="shared" si="18"/>
        <v>0</v>
      </c>
      <c r="BJ184" s="14" t="s">
        <v>79</v>
      </c>
      <c r="BK184" s="207">
        <f t="shared" si="19"/>
        <v>0</v>
      </c>
      <c r="BL184" s="14" t="s">
        <v>196</v>
      </c>
      <c r="BM184" s="206" t="s">
        <v>301</v>
      </c>
    </row>
    <row r="185" spans="1:65" s="2" customFormat="1" ht="21.75" customHeight="1">
      <c r="A185" s="31"/>
      <c r="B185" s="32"/>
      <c r="C185" s="195" t="s">
        <v>302</v>
      </c>
      <c r="D185" s="195" t="s">
        <v>128</v>
      </c>
      <c r="E185" s="196" t="s">
        <v>303</v>
      </c>
      <c r="F185" s="197" t="s">
        <v>304</v>
      </c>
      <c r="G185" s="198" t="s">
        <v>170</v>
      </c>
      <c r="H185" s="199">
        <v>2</v>
      </c>
      <c r="I185" s="200"/>
      <c r="J185" s="201">
        <f t="shared" si="10"/>
        <v>0</v>
      </c>
      <c r="K185" s="197" t="s">
        <v>132</v>
      </c>
      <c r="L185" s="36"/>
      <c r="M185" s="202" t="s">
        <v>1</v>
      </c>
      <c r="N185" s="203" t="s">
        <v>39</v>
      </c>
      <c r="O185" s="68"/>
      <c r="P185" s="204">
        <f t="shared" si="11"/>
        <v>0</v>
      </c>
      <c r="Q185" s="204">
        <v>0</v>
      </c>
      <c r="R185" s="204">
        <f t="shared" si="12"/>
        <v>0</v>
      </c>
      <c r="S185" s="204">
        <v>2.4E-2</v>
      </c>
      <c r="T185" s="205">
        <f t="shared" si="13"/>
        <v>4.8000000000000001E-2</v>
      </c>
      <c r="U185" s="31"/>
      <c r="V185" s="31"/>
      <c r="W185" s="31"/>
      <c r="X185" s="31"/>
      <c r="Y185" s="31"/>
      <c r="Z185" s="31"/>
      <c r="AA185" s="31"/>
      <c r="AB185" s="31"/>
      <c r="AC185" s="31"/>
      <c r="AD185" s="31"/>
      <c r="AE185" s="31"/>
      <c r="AR185" s="206" t="s">
        <v>196</v>
      </c>
      <c r="AT185" s="206" t="s">
        <v>128</v>
      </c>
      <c r="AU185" s="206" t="s">
        <v>81</v>
      </c>
      <c r="AY185" s="14" t="s">
        <v>125</v>
      </c>
      <c r="BE185" s="207">
        <f t="shared" si="14"/>
        <v>0</v>
      </c>
      <c r="BF185" s="207">
        <f t="shared" si="15"/>
        <v>0</v>
      </c>
      <c r="BG185" s="207">
        <f t="shared" si="16"/>
        <v>0</v>
      </c>
      <c r="BH185" s="207">
        <f t="shared" si="17"/>
        <v>0</v>
      </c>
      <c r="BI185" s="207">
        <f t="shared" si="18"/>
        <v>0</v>
      </c>
      <c r="BJ185" s="14" t="s">
        <v>79</v>
      </c>
      <c r="BK185" s="207">
        <f t="shared" si="19"/>
        <v>0</v>
      </c>
      <c r="BL185" s="14" t="s">
        <v>196</v>
      </c>
      <c r="BM185" s="206" t="s">
        <v>305</v>
      </c>
    </row>
    <row r="186" spans="1:65" s="2" customFormat="1" ht="16.5" customHeight="1">
      <c r="A186" s="31"/>
      <c r="B186" s="32"/>
      <c r="C186" s="195" t="s">
        <v>306</v>
      </c>
      <c r="D186" s="195" t="s">
        <v>128</v>
      </c>
      <c r="E186" s="196" t="s">
        <v>307</v>
      </c>
      <c r="F186" s="197" t="s">
        <v>308</v>
      </c>
      <c r="G186" s="198" t="s">
        <v>177</v>
      </c>
      <c r="H186" s="199">
        <v>1</v>
      </c>
      <c r="I186" s="200"/>
      <c r="J186" s="201">
        <f t="shared" si="10"/>
        <v>0</v>
      </c>
      <c r="K186" s="197" t="s">
        <v>1</v>
      </c>
      <c r="L186" s="36"/>
      <c r="M186" s="202" t="s">
        <v>1</v>
      </c>
      <c r="N186" s="203" t="s">
        <v>39</v>
      </c>
      <c r="O186" s="68"/>
      <c r="P186" s="204">
        <f t="shared" si="11"/>
        <v>0</v>
      </c>
      <c r="Q186" s="204">
        <v>0</v>
      </c>
      <c r="R186" s="204">
        <f t="shared" si="12"/>
        <v>0</v>
      </c>
      <c r="S186" s="204">
        <v>0</v>
      </c>
      <c r="T186" s="205">
        <f t="shared" si="13"/>
        <v>0</v>
      </c>
      <c r="U186" s="31"/>
      <c r="V186" s="31"/>
      <c r="W186" s="31"/>
      <c r="X186" s="31"/>
      <c r="Y186" s="31"/>
      <c r="Z186" s="31"/>
      <c r="AA186" s="31"/>
      <c r="AB186" s="31"/>
      <c r="AC186" s="31"/>
      <c r="AD186" s="31"/>
      <c r="AE186" s="31"/>
      <c r="AR186" s="206" t="s">
        <v>196</v>
      </c>
      <c r="AT186" s="206" t="s">
        <v>128</v>
      </c>
      <c r="AU186" s="206" t="s">
        <v>81</v>
      </c>
      <c r="AY186" s="14" t="s">
        <v>125</v>
      </c>
      <c r="BE186" s="207">
        <f t="shared" si="14"/>
        <v>0</v>
      </c>
      <c r="BF186" s="207">
        <f t="shared" si="15"/>
        <v>0</v>
      </c>
      <c r="BG186" s="207">
        <f t="shared" si="16"/>
        <v>0</v>
      </c>
      <c r="BH186" s="207">
        <f t="shared" si="17"/>
        <v>0</v>
      </c>
      <c r="BI186" s="207">
        <f t="shared" si="18"/>
        <v>0</v>
      </c>
      <c r="BJ186" s="14" t="s">
        <v>79</v>
      </c>
      <c r="BK186" s="207">
        <f t="shared" si="19"/>
        <v>0</v>
      </c>
      <c r="BL186" s="14" t="s">
        <v>196</v>
      </c>
      <c r="BM186" s="206" t="s">
        <v>309</v>
      </c>
    </row>
    <row r="187" spans="1:65" s="2" customFormat="1" ht="16.5" customHeight="1">
      <c r="A187" s="31"/>
      <c r="B187" s="32"/>
      <c r="C187" s="195" t="s">
        <v>310</v>
      </c>
      <c r="D187" s="195" t="s">
        <v>128</v>
      </c>
      <c r="E187" s="196" t="s">
        <v>311</v>
      </c>
      <c r="F187" s="197" t="s">
        <v>312</v>
      </c>
      <c r="G187" s="198" t="s">
        <v>177</v>
      </c>
      <c r="H187" s="199">
        <v>1</v>
      </c>
      <c r="I187" s="200"/>
      <c r="J187" s="201">
        <f t="shared" si="10"/>
        <v>0</v>
      </c>
      <c r="K187" s="197" t="s">
        <v>1</v>
      </c>
      <c r="L187" s="36"/>
      <c r="M187" s="202" t="s">
        <v>1</v>
      </c>
      <c r="N187" s="203" t="s">
        <v>39</v>
      </c>
      <c r="O187" s="68"/>
      <c r="P187" s="204">
        <f t="shared" si="11"/>
        <v>0</v>
      </c>
      <c r="Q187" s="204">
        <v>0</v>
      </c>
      <c r="R187" s="204">
        <f t="shared" si="12"/>
        <v>0</v>
      </c>
      <c r="S187" s="204">
        <v>0</v>
      </c>
      <c r="T187" s="205">
        <f t="shared" si="13"/>
        <v>0</v>
      </c>
      <c r="U187" s="31"/>
      <c r="V187" s="31"/>
      <c r="W187" s="31"/>
      <c r="X187" s="31"/>
      <c r="Y187" s="31"/>
      <c r="Z187" s="31"/>
      <c r="AA187" s="31"/>
      <c r="AB187" s="31"/>
      <c r="AC187" s="31"/>
      <c r="AD187" s="31"/>
      <c r="AE187" s="31"/>
      <c r="AR187" s="206" t="s">
        <v>196</v>
      </c>
      <c r="AT187" s="206" t="s">
        <v>128</v>
      </c>
      <c r="AU187" s="206" t="s">
        <v>81</v>
      </c>
      <c r="AY187" s="14" t="s">
        <v>125</v>
      </c>
      <c r="BE187" s="207">
        <f t="shared" si="14"/>
        <v>0</v>
      </c>
      <c r="BF187" s="207">
        <f t="shared" si="15"/>
        <v>0</v>
      </c>
      <c r="BG187" s="207">
        <f t="shared" si="16"/>
        <v>0</v>
      </c>
      <c r="BH187" s="207">
        <f t="shared" si="17"/>
        <v>0</v>
      </c>
      <c r="BI187" s="207">
        <f t="shared" si="18"/>
        <v>0</v>
      </c>
      <c r="BJ187" s="14" t="s">
        <v>79</v>
      </c>
      <c r="BK187" s="207">
        <f t="shared" si="19"/>
        <v>0</v>
      </c>
      <c r="BL187" s="14" t="s">
        <v>196</v>
      </c>
      <c r="BM187" s="206" t="s">
        <v>313</v>
      </c>
    </row>
    <row r="188" spans="1:65" s="2" customFormat="1" ht="16.5" customHeight="1">
      <c r="A188" s="31"/>
      <c r="B188" s="32"/>
      <c r="C188" s="195" t="s">
        <v>314</v>
      </c>
      <c r="D188" s="195" t="s">
        <v>128</v>
      </c>
      <c r="E188" s="196" t="s">
        <v>315</v>
      </c>
      <c r="F188" s="197" t="s">
        <v>251</v>
      </c>
      <c r="G188" s="198" t="s">
        <v>266</v>
      </c>
      <c r="H188" s="218"/>
      <c r="I188" s="200"/>
      <c r="J188" s="201">
        <f t="shared" si="10"/>
        <v>0</v>
      </c>
      <c r="K188" s="197" t="s">
        <v>132</v>
      </c>
      <c r="L188" s="36"/>
      <c r="M188" s="202" t="s">
        <v>1</v>
      </c>
      <c r="N188" s="203" t="s">
        <v>39</v>
      </c>
      <c r="O188" s="68"/>
      <c r="P188" s="204">
        <f t="shared" si="11"/>
        <v>0</v>
      </c>
      <c r="Q188" s="204">
        <v>0</v>
      </c>
      <c r="R188" s="204">
        <f t="shared" si="12"/>
        <v>0</v>
      </c>
      <c r="S188" s="204">
        <v>0</v>
      </c>
      <c r="T188" s="205">
        <f t="shared" si="13"/>
        <v>0</v>
      </c>
      <c r="U188" s="31"/>
      <c r="V188" s="31"/>
      <c r="W188" s="31"/>
      <c r="X188" s="31"/>
      <c r="Y188" s="31"/>
      <c r="Z188" s="31"/>
      <c r="AA188" s="31"/>
      <c r="AB188" s="31"/>
      <c r="AC188" s="31"/>
      <c r="AD188" s="31"/>
      <c r="AE188" s="31"/>
      <c r="AR188" s="206" t="s">
        <v>196</v>
      </c>
      <c r="AT188" s="206" t="s">
        <v>128</v>
      </c>
      <c r="AU188" s="206" t="s">
        <v>81</v>
      </c>
      <c r="AY188" s="14" t="s">
        <v>125</v>
      </c>
      <c r="BE188" s="207">
        <f t="shared" si="14"/>
        <v>0</v>
      </c>
      <c r="BF188" s="207">
        <f t="shared" si="15"/>
        <v>0</v>
      </c>
      <c r="BG188" s="207">
        <f t="shared" si="16"/>
        <v>0</v>
      </c>
      <c r="BH188" s="207">
        <f t="shared" si="17"/>
        <v>0</v>
      </c>
      <c r="BI188" s="207">
        <f t="shared" si="18"/>
        <v>0</v>
      </c>
      <c r="BJ188" s="14" t="s">
        <v>79</v>
      </c>
      <c r="BK188" s="207">
        <f t="shared" si="19"/>
        <v>0</v>
      </c>
      <c r="BL188" s="14" t="s">
        <v>196</v>
      </c>
      <c r="BM188" s="206" t="s">
        <v>316</v>
      </c>
    </row>
    <row r="189" spans="1:65" s="12" customFormat="1" ht="22.9" customHeight="1">
      <c r="B189" s="179"/>
      <c r="C189" s="180"/>
      <c r="D189" s="181" t="s">
        <v>73</v>
      </c>
      <c r="E189" s="193" t="s">
        <v>317</v>
      </c>
      <c r="F189" s="193" t="s">
        <v>318</v>
      </c>
      <c r="G189" s="180"/>
      <c r="H189" s="180"/>
      <c r="I189" s="183"/>
      <c r="J189" s="194">
        <f>BK189</f>
        <v>0</v>
      </c>
      <c r="K189" s="180"/>
      <c r="L189" s="185"/>
      <c r="M189" s="186"/>
      <c r="N189" s="187"/>
      <c r="O189" s="187"/>
      <c r="P189" s="188">
        <f>SUM(P190:P192)</f>
        <v>0</v>
      </c>
      <c r="Q189" s="187"/>
      <c r="R189" s="188">
        <f>SUM(R190:R192)</f>
        <v>2.8218000000000003E-2</v>
      </c>
      <c r="S189" s="187"/>
      <c r="T189" s="189">
        <f>SUM(T190:T192)</f>
        <v>0</v>
      </c>
      <c r="AR189" s="190" t="s">
        <v>81</v>
      </c>
      <c r="AT189" s="191" t="s">
        <v>73</v>
      </c>
      <c r="AU189" s="191" t="s">
        <v>79</v>
      </c>
      <c r="AY189" s="190" t="s">
        <v>125</v>
      </c>
      <c r="BK189" s="192">
        <f>SUM(BK190:BK192)</f>
        <v>0</v>
      </c>
    </row>
    <row r="190" spans="1:65" s="2" customFormat="1" ht="16.5" customHeight="1">
      <c r="A190" s="31"/>
      <c r="B190" s="32"/>
      <c r="C190" s="208" t="s">
        <v>319</v>
      </c>
      <c r="D190" s="208" t="s">
        <v>189</v>
      </c>
      <c r="E190" s="209" t="s">
        <v>320</v>
      </c>
      <c r="F190" s="210" t="s">
        <v>321</v>
      </c>
      <c r="G190" s="211" t="s">
        <v>131</v>
      </c>
      <c r="H190" s="212">
        <v>1.6</v>
      </c>
      <c r="I190" s="213"/>
      <c r="J190" s="214">
        <f>ROUND(I190*H190,2)</f>
        <v>0</v>
      </c>
      <c r="K190" s="210" t="s">
        <v>132</v>
      </c>
      <c r="L190" s="215"/>
      <c r="M190" s="216" t="s">
        <v>1</v>
      </c>
      <c r="N190" s="217" t="s">
        <v>39</v>
      </c>
      <c r="O190" s="68"/>
      <c r="P190" s="204">
        <f>O190*H190</f>
        <v>0</v>
      </c>
      <c r="Q190" s="204">
        <v>1.7430000000000001E-2</v>
      </c>
      <c r="R190" s="204">
        <f>Q190*H190</f>
        <v>2.7888000000000003E-2</v>
      </c>
      <c r="S190" s="204">
        <v>0</v>
      </c>
      <c r="T190" s="205">
        <f>S190*H190</f>
        <v>0</v>
      </c>
      <c r="U190" s="31"/>
      <c r="V190" s="31"/>
      <c r="W190" s="31"/>
      <c r="X190" s="31"/>
      <c r="Y190" s="31"/>
      <c r="Z190" s="31"/>
      <c r="AA190" s="31"/>
      <c r="AB190" s="31"/>
      <c r="AC190" s="31"/>
      <c r="AD190" s="31"/>
      <c r="AE190" s="31"/>
      <c r="AR190" s="206" t="s">
        <v>270</v>
      </c>
      <c r="AT190" s="206" t="s">
        <v>189</v>
      </c>
      <c r="AU190" s="206" t="s">
        <v>81</v>
      </c>
      <c r="AY190" s="14" t="s">
        <v>125</v>
      </c>
      <c r="BE190" s="207">
        <f>IF(N190="základní",J190,0)</f>
        <v>0</v>
      </c>
      <c r="BF190" s="207">
        <f>IF(N190="snížená",J190,0)</f>
        <v>0</v>
      </c>
      <c r="BG190" s="207">
        <f>IF(N190="zákl. přenesená",J190,0)</f>
        <v>0</v>
      </c>
      <c r="BH190" s="207">
        <f>IF(N190="sníž. přenesená",J190,0)</f>
        <v>0</v>
      </c>
      <c r="BI190" s="207">
        <f>IF(N190="nulová",J190,0)</f>
        <v>0</v>
      </c>
      <c r="BJ190" s="14" t="s">
        <v>79</v>
      </c>
      <c r="BK190" s="207">
        <f>ROUND(I190*H190,2)</f>
        <v>0</v>
      </c>
      <c r="BL190" s="14" t="s">
        <v>196</v>
      </c>
      <c r="BM190" s="206" t="s">
        <v>322</v>
      </c>
    </row>
    <row r="191" spans="1:65" s="2" customFormat="1" ht="16.5" customHeight="1">
      <c r="A191" s="31"/>
      <c r="B191" s="32"/>
      <c r="C191" s="195" t="s">
        <v>323</v>
      </c>
      <c r="D191" s="195" t="s">
        <v>128</v>
      </c>
      <c r="E191" s="196" t="s">
        <v>324</v>
      </c>
      <c r="F191" s="197" t="s">
        <v>325</v>
      </c>
      <c r="G191" s="198" t="s">
        <v>170</v>
      </c>
      <c r="H191" s="199">
        <v>1</v>
      </c>
      <c r="I191" s="200"/>
      <c r="J191" s="201">
        <f>ROUND(I191*H191,2)</f>
        <v>0</v>
      </c>
      <c r="K191" s="197" t="s">
        <v>132</v>
      </c>
      <c r="L191" s="36"/>
      <c r="M191" s="202" t="s">
        <v>1</v>
      </c>
      <c r="N191" s="203" t="s">
        <v>39</v>
      </c>
      <c r="O191" s="68"/>
      <c r="P191" s="204">
        <f>O191*H191</f>
        <v>0</v>
      </c>
      <c r="Q191" s="204">
        <v>3.3E-4</v>
      </c>
      <c r="R191" s="204">
        <f>Q191*H191</f>
        <v>3.3E-4</v>
      </c>
      <c r="S191" s="204">
        <v>0</v>
      </c>
      <c r="T191" s="205">
        <f>S191*H191</f>
        <v>0</v>
      </c>
      <c r="U191" s="31"/>
      <c r="V191" s="31"/>
      <c r="W191" s="31"/>
      <c r="X191" s="31"/>
      <c r="Y191" s="31"/>
      <c r="Z191" s="31"/>
      <c r="AA191" s="31"/>
      <c r="AB191" s="31"/>
      <c r="AC191" s="31"/>
      <c r="AD191" s="31"/>
      <c r="AE191" s="31"/>
      <c r="AR191" s="206" t="s">
        <v>196</v>
      </c>
      <c r="AT191" s="206" t="s">
        <v>128</v>
      </c>
      <c r="AU191" s="206" t="s">
        <v>81</v>
      </c>
      <c r="AY191" s="14" t="s">
        <v>125</v>
      </c>
      <c r="BE191" s="207">
        <f>IF(N191="základní",J191,0)</f>
        <v>0</v>
      </c>
      <c r="BF191" s="207">
        <f>IF(N191="snížená",J191,0)</f>
        <v>0</v>
      </c>
      <c r="BG191" s="207">
        <f>IF(N191="zákl. přenesená",J191,0)</f>
        <v>0</v>
      </c>
      <c r="BH191" s="207">
        <f>IF(N191="sníž. přenesená",J191,0)</f>
        <v>0</v>
      </c>
      <c r="BI191" s="207">
        <f>IF(N191="nulová",J191,0)</f>
        <v>0</v>
      </c>
      <c r="BJ191" s="14" t="s">
        <v>79</v>
      </c>
      <c r="BK191" s="207">
        <f>ROUND(I191*H191,2)</f>
        <v>0</v>
      </c>
      <c r="BL191" s="14" t="s">
        <v>196</v>
      </c>
      <c r="BM191" s="206" t="s">
        <v>326</v>
      </c>
    </row>
    <row r="192" spans="1:65" s="2" customFormat="1" ht="16.5" customHeight="1">
      <c r="A192" s="31"/>
      <c r="B192" s="32"/>
      <c r="C192" s="195" t="s">
        <v>327</v>
      </c>
      <c r="D192" s="195" t="s">
        <v>128</v>
      </c>
      <c r="E192" s="196" t="s">
        <v>328</v>
      </c>
      <c r="F192" s="197" t="s">
        <v>251</v>
      </c>
      <c r="G192" s="198" t="s">
        <v>266</v>
      </c>
      <c r="H192" s="218"/>
      <c r="I192" s="200"/>
      <c r="J192" s="201">
        <f>ROUND(I192*H192,2)</f>
        <v>0</v>
      </c>
      <c r="K192" s="197" t="s">
        <v>132</v>
      </c>
      <c r="L192" s="36"/>
      <c r="M192" s="202" t="s">
        <v>1</v>
      </c>
      <c r="N192" s="203" t="s">
        <v>39</v>
      </c>
      <c r="O192" s="68"/>
      <c r="P192" s="204">
        <f>O192*H192</f>
        <v>0</v>
      </c>
      <c r="Q192" s="204">
        <v>0</v>
      </c>
      <c r="R192" s="204">
        <f>Q192*H192</f>
        <v>0</v>
      </c>
      <c r="S192" s="204">
        <v>0</v>
      </c>
      <c r="T192" s="205">
        <f>S192*H192</f>
        <v>0</v>
      </c>
      <c r="U192" s="31"/>
      <c r="V192" s="31"/>
      <c r="W192" s="31"/>
      <c r="X192" s="31"/>
      <c r="Y192" s="31"/>
      <c r="Z192" s="31"/>
      <c r="AA192" s="31"/>
      <c r="AB192" s="31"/>
      <c r="AC192" s="31"/>
      <c r="AD192" s="31"/>
      <c r="AE192" s="31"/>
      <c r="AR192" s="206" t="s">
        <v>196</v>
      </c>
      <c r="AT192" s="206" t="s">
        <v>128</v>
      </c>
      <c r="AU192" s="206" t="s">
        <v>81</v>
      </c>
      <c r="AY192" s="14" t="s">
        <v>125</v>
      </c>
      <c r="BE192" s="207">
        <f>IF(N192="základní",J192,0)</f>
        <v>0</v>
      </c>
      <c r="BF192" s="207">
        <f>IF(N192="snížená",J192,0)</f>
        <v>0</v>
      </c>
      <c r="BG192" s="207">
        <f>IF(N192="zákl. přenesená",J192,0)</f>
        <v>0</v>
      </c>
      <c r="BH192" s="207">
        <f>IF(N192="sníž. přenesená",J192,0)</f>
        <v>0</v>
      </c>
      <c r="BI192" s="207">
        <f>IF(N192="nulová",J192,0)</f>
        <v>0</v>
      </c>
      <c r="BJ192" s="14" t="s">
        <v>79</v>
      </c>
      <c r="BK192" s="207">
        <f>ROUND(I192*H192,2)</f>
        <v>0</v>
      </c>
      <c r="BL192" s="14" t="s">
        <v>196</v>
      </c>
      <c r="BM192" s="206" t="s">
        <v>329</v>
      </c>
    </row>
    <row r="193" spans="1:65" s="12" customFormat="1" ht="22.9" customHeight="1">
      <c r="B193" s="179"/>
      <c r="C193" s="180"/>
      <c r="D193" s="181" t="s">
        <v>73</v>
      </c>
      <c r="E193" s="193" t="s">
        <v>330</v>
      </c>
      <c r="F193" s="193" t="s">
        <v>331</v>
      </c>
      <c r="G193" s="180"/>
      <c r="H193" s="180"/>
      <c r="I193" s="183"/>
      <c r="J193" s="194">
        <f>BK193</f>
        <v>0</v>
      </c>
      <c r="K193" s="180"/>
      <c r="L193" s="185"/>
      <c r="M193" s="186"/>
      <c r="N193" s="187"/>
      <c r="O193" s="187"/>
      <c r="P193" s="188">
        <f>SUM(P194:P200)</f>
        <v>0</v>
      </c>
      <c r="Q193" s="187"/>
      <c r="R193" s="188">
        <f>SUM(R194:R200)</f>
        <v>0.31391829999999998</v>
      </c>
      <c r="S193" s="187"/>
      <c r="T193" s="189">
        <f>SUM(T194:T200)</f>
        <v>0</v>
      </c>
      <c r="AR193" s="190" t="s">
        <v>81</v>
      </c>
      <c r="AT193" s="191" t="s">
        <v>73</v>
      </c>
      <c r="AU193" s="191" t="s">
        <v>79</v>
      </c>
      <c r="AY193" s="190" t="s">
        <v>125</v>
      </c>
      <c r="BK193" s="192">
        <f>SUM(BK194:BK200)</f>
        <v>0</v>
      </c>
    </row>
    <row r="194" spans="1:65" s="2" customFormat="1" ht="21.75" customHeight="1">
      <c r="A194" s="31"/>
      <c r="B194" s="32"/>
      <c r="C194" s="195" t="s">
        <v>332</v>
      </c>
      <c r="D194" s="195" t="s">
        <v>128</v>
      </c>
      <c r="E194" s="196" t="s">
        <v>333</v>
      </c>
      <c r="F194" s="197" t="s">
        <v>334</v>
      </c>
      <c r="G194" s="198" t="s">
        <v>137</v>
      </c>
      <c r="H194" s="199">
        <v>1.67</v>
      </c>
      <c r="I194" s="200"/>
      <c r="J194" s="201">
        <f t="shared" ref="J194:J200" si="20">ROUND(I194*H194,2)</f>
        <v>0</v>
      </c>
      <c r="K194" s="197" t="s">
        <v>132</v>
      </c>
      <c r="L194" s="36"/>
      <c r="M194" s="202" t="s">
        <v>1</v>
      </c>
      <c r="N194" s="203" t="s">
        <v>39</v>
      </c>
      <c r="O194" s="68"/>
      <c r="P194" s="204">
        <f t="shared" ref="P194:P200" si="21">O194*H194</f>
        <v>0</v>
      </c>
      <c r="Q194" s="204">
        <v>1.5299999999999999E-3</v>
      </c>
      <c r="R194" s="204">
        <f t="shared" ref="R194:R200" si="22">Q194*H194</f>
        <v>2.5550999999999998E-3</v>
      </c>
      <c r="S194" s="204">
        <v>0</v>
      </c>
      <c r="T194" s="205">
        <f t="shared" ref="T194:T200" si="23">S194*H194</f>
        <v>0</v>
      </c>
      <c r="U194" s="31"/>
      <c r="V194" s="31"/>
      <c r="W194" s="31"/>
      <c r="X194" s="31"/>
      <c r="Y194" s="31"/>
      <c r="Z194" s="31"/>
      <c r="AA194" s="31"/>
      <c r="AB194" s="31"/>
      <c r="AC194" s="31"/>
      <c r="AD194" s="31"/>
      <c r="AE194" s="31"/>
      <c r="AR194" s="206" t="s">
        <v>196</v>
      </c>
      <c r="AT194" s="206" t="s">
        <v>128</v>
      </c>
      <c r="AU194" s="206" t="s">
        <v>81</v>
      </c>
      <c r="AY194" s="14" t="s">
        <v>125</v>
      </c>
      <c r="BE194" s="207">
        <f t="shared" ref="BE194:BE200" si="24">IF(N194="základní",J194,0)</f>
        <v>0</v>
      </c>
      <c r="BF194" s="207">
        <f t="shared" ref="BF194:BF200" si="25">IF(N194="snížená",J194,0)</f>
        <v>0</v>
      </c>
      <c r="BG194" s="207">
        <f t="shared" ref="BG194:BG200" si="26">IF(N194="zákl. přenesená",J194,0)</f>
        <v>0</v>
      </c>
      <c r="BH194" s="207">
        <f t="shared" ref="BH194:BH200" si="27">IF(N194="sníž. přenesená",J194,0)</f>
        <v>0</v>
      </c>
      <c r="BI194" s="207">
        <f t="shared" ref="BI194:BI200" si="28">IF(N194="nulová",J194,0)</f>
        <v>0</v>
      </c>
      <c r="BJ194" s="14" t="s">
        <v>79</v>
      </c>
      <c r="BK194" s="207">
        <f t="shared" ref="BK194:BK200" si="29">ROUND(I194*H194,2)</f>
        <v>0</v>
      </c>
      <c r="BL194" s="14" t="s">
        <v>196</v>
      </c>
      <c r="BM194" s="206" t="s">
        <v>335</v>
      </c>
    </row>
    <row r="195" spans="1:65" s="2" customFormat="1" ht="21.75" customHeight="1">
      <c r="A195" s="31"/>
      <c r="B195" s="32"/>
      <c r="C195" s="195" t="s">
        <v>336</v>
      </c>
      <c r="D195" s="195" t="s">
        <v>128</v>
      </c>
      <c r="E195" s="196" t="s">
        <v>337</v>
      </c>
      <c r="F195" s="197" t="s">
        <v>338</v>
      </c>
      <c r="G195" s="198" t="s">
        <v>137</v>
      </c>
      <c r="H195" s="199">
        <v>3.34</v>
      </c>
      <c r="I195" s="200"/>
      <c r="J195" s="201">
        <f t="shared" si="20"/>
        <v>0</v>
      </c>
      <c r="K195" s="197" t="s">
        <v>132</v>
      </c>
      <c r="L195" s="36"/>
      <c r="M195" s="202" t="s">
        <v>1</v>
      </c>
      <c r="N195" s="203" t="s">
        <v>39</v>
      </c>
      <c r="O195" s="68"/>
      <c r="P195" s="204">
        <f t="shared" si="21"/>
        <v>0</v>
      </c>
      <c r="Q195" s="204">
        <v>7.5000000000000002E-4</v>
      </c>
      <c r="R195" s="204">
        <f t="shared" si="22"/>
        <v>2.5049999999999998E-3</v>
      </c>
      <c r="S195" s="204">
        <v>0</v>
      </c>
      <c r="T195" s="205">
        <f t="shared" si="23"/>
        <v>0</v>
      </c>
      <c r="U195" s="31"/>
      <c r="V195" s="31"/>
      <c r="W195" s="31"/>
      <c r="X195" s="31"/>
      <c r="Y195" s="31"/>
      <c r="Z195" s="31"/>
      <c r="AA195" s="31"/>
      <c r="AB195" s="31"/>
      <c r="AC195" s="31"/>
      <c r="AD195" s="31"/>
      <c r="AE195" s="31"/>
      <c r="AR195" s="206" t="s">
        <v>196</v>
      </c>
      <c r="AT195" s="206" t="s">
        <v>128</v>
      </c>
      <c r="AU195" s="206" t="s">
        <v>81</v>
      </c>
      <c r="AY195" s="14" t="s">
        <v>125</v>
      </c>
      <c r="BE195" s="207">
        <f t="shared" si="24"/>
        <v>0</v>
      </c>
      <c r="BF195" s="207">
        <f t="shared" si="25"/>
        <v>0</v>
      </c>
      <c r="BG195" s="207">
        <f t="shared" si="26"/>
        <v>0</v>
      </c>
      <c r="BH195" s="207">
        <f t="shared" si="27"/>
        <v>0</v>
      </c>
      <c r="BI195" s="207">
        <f t="shared" si="28"/>
        <v>0</v>
      </c>
      <c r="BJ195" s="14" t="s">
        <v>79</v>
      </c>
      <c r="BK195" s="207">
        <f t="shared" si="29"/>
        <v>0</v>
      </c>
      <c r="BL195" s="14" t="s">
        <v>196</v>
      </c>
      <c r="BM195" s="206" t="s">
        <v>339</v>
      </c>
    </row>
    <row r="196" spans="1:65" s="2" customFormat="1" ht="21.75" customHeight="1">
      <c r="A196" s="31"/>
      <c r="B196" s="32"/>
      <c r="C196" s="195" t="s">
        <v>340</v>
      </c>
      <c r="D196" s="195" t="s">
        <v>128</v>
      </c>
      <c r="E196" s="196" t="s">
        <v>341</v>
      </c>
      <c r="F196" s="197" t="s">
        <v>342</v>
      </c>
      <c r="G196" s="198" t="s">
        <v>137</v>
      </c>
      <c r="H196" s="199">
        <v>4.25</v>
      </c>
      <c r="I196" s="200"/>
      <c r="J196" s="201">
        <f t="shared" si="20"/>
        <v>0</v>
      </c>
      <c r="K196" s="197" t="s">
        <v>171</v>
      </c>
      <c r="L196" s="36"/>
      <c r="M196" s="202" t="s">
        <v>1</v>
      </c>
      <c r="N196" s="203" t="s">
        <v>39</v>
      </c>
      <c r="O196" s="68"/>
      <c r="P196" s="204">
        <f t="shared" si="21"/>
        <v>0</v>
      </c>
      <c r="Q196" s="204">
        <v>3.7399999999999998E-3</v>
      </c>
      <c r="R196" s="204">
        <f t="shared" si="22"/>
        <v>1.5894999999999999E-2</v>
      </c>
      <c r="S196" s="204">
        <v>0</v>
      </c>
      <c r="T196" s="205">
        <f t="shared" si="23"/>
        <v>0</v>
      </c>
      <c r="U196" s="31"/>
      <c r="V196" s="31"/>
      <c r="W196" s="31"/>
      <c r="X196" s="31"/>
      <c r="Y196" s="31"/>
      <c r="Z196" s="31"/>
      <c r="AA196" s="31"/>
      <c r="AB196" s="31"/>
      <c r="AC196" s="31"/>
      <c r="AD196" s="31"/>
      <c r="AE196" s="31"/>
      <c r="AR196" s="206" t="s">
        <v>196</v>
      </c>
      <c r="AT196" s="206" t="s">
        <v>128</v>
      </c>
      <c r="AU196" s="206" t="s">
        <v>81</v>
      </c>
      <c r="AY196" s="14" t="s">
        <v>125</v>
      </c>
      <c r="BE196" s="207">
        <f t="shared" si="24"/>
        <v>0</v>
      </c>
      <c r="BF196" s="207">
        <f t="shared" si="25"/>
        <v>0</v>
      </c>
      <c r="BG196" s="207">
        <f t="shared" si="26"/>
        <v>0</v>
      </c>
      <c r="BH196" s="207">
        <f t="shared" si="27"/>
        <v>0</v>
      </c>
      <c r="BI196" s="207">
        <f t="shared" si="28"/>
        <v>0</v>
      </c>
      <c r="BJ196" s="14" t="s">
        <v>79</v>
      </c>
      <c r="BK196" s="207">
        <f t="shared" si="29"/>
        <v>0</v>
      </c>
      <c r="BL196" s="14" t="s">
        <v>196</v>
      </c>
      <c r="BM196" s="206" t="s">
        <v>343</v>
      </c>
    </row>
    <row r="197" spans="1:65" s="2" customFormat="1" ht="16.5" customHeight="1">
      <c r="A197" s="31"/>
      <c r="B197" s="32"/>
      <c r="C197" s="195" t="s">
        <v>344</v>
      </c>
      <c r="D197" s="195" t="s">
        <v>128</v>
      </c>
      <c r="E197" s="196" t="s">
        <v>345</v>
      </c>
      <c r="F197" s="197" t="s">
        <v>346</v>
      </c>
      <c r="G197" s="198" t="s">
        <v>131</v>
      </c>
      <c r="H197" s="199">
        <v>3.9</v>
      </c>
      <c r="I197" s="200"/>
      <c r="J197" s="201">
        <f t="shared" si="20"/>
        <v>0</v>
      </c>
      <c r="K197" s="197" t="s">
        <v>171</v>
      </c>
      <c r="L197" s="36"/>
      <c r="M197" s="202" t="s">
        <v>1</v>
      </c>
      <c r="N197" s="203" t="s">
        <v>39</v>
      </c>
      <c r="O197" s="68"/>
      <c r="P197" s="204">
        <f t="shared" si="21"/>
        <v>0</v>
      </c>
      <c r="Q197" s="204">
        <v>3.78E-2</v>
      </c>
      <c r="R197" s="204">
        <f t="shared" si="22"/>
        <v>0.14742</v>
      </c>
      <c r="S197" s="204">
        <v>0</v>
      </c>
      <c r="T197" s="205">
        <f t="shared" si="23"/>
        <v>0</v>
      </c>
      <c r="U197" s="31"/>
      <c r="V197" s="31"/>
      <c r="W197" s="31"/>
      <c r="X197" s="31"/>
      <c r="Y197" s="31"/>
      <c r="Z197" s="31"/>
      <c r="AA197" s="31"/>
      <c r="AB197" s="31"/>
      <c r="AC197" s="31"/>
      <c r="AD197" s="31"/>
      <c r="AE197" s="31"/>
      <c r="AR197" s="206" t="s">
        <v>196</v>
      </c>
      <c r="AT197" s="206" t="s">
        <v>128</v>
      </c>
      <c r="AU197" s="206" t="s">
        <v>81</v>
      </c>
      <c r="AY197" s="14" t="s">
        <v>125</v>
      </c>
      <c r="BE197" s="207">
        <f t="shared" si="24"/>
        <v>0</v>
      </c>
      <c r="BF197" s="207">
        <f t="shared" si="25"/>
        <v>0</v>
      </c>
      <c r="BG197" s="207">
        <f t="shared" si="26"/>
        <v>0</v>
      </c>
      <c r="BH197" s="207">
        <f t="shared" si="27"/>
        <v>0</v>
      </c>
      <c r="BI197" s="207">
        <f t="shared" si="28"/>
        <v>0</v>
      </c>
      <c r="BJ197" s="14" t="s">
        <v>79</v>
      </c>
      <c r="BK197" s="207">
        <f t="shared" si="29"/>
        <v>0</v>
      </c>
      <c r="BL197" s="14" t="s">
        <v>196</v>
      </c>
      <c r="BM197" s="206" t="s">
        <v>347</v>
      </c>
    </row>
    <row r="198" spans="1:65" s="2" customFormat="1" ht="16.5" customHeight="1">
      <c r="A198" s="31"/>
      <c r="B198" s="32"/>
      <c r="C198" s="208" t="s">
        <v>348</v>
      </c>
      <c r="D198" s="208" t="s">
        <v>189</v>
      </c>
      <c r="E198" s="209" t="s">
        <v>349</v>
      </c>
      <c r="F198" s="210" t="s">
        <v>350</v>
      </c>
      <c r="G198" s="211" t="s">
        <v>131</v>
      </c>
      <c r="H198" s="212">
        <v>5.6760000000000002</v>
      </c>
      <c r="I198" s="213"/>
      <c r="J198" s="214">
        <f t="shared" si="20"/>
        <v>0</v>
      </c>
      <c r="K198" s="210" t="s">
        <v>171</v>
      </c>
      <c r="L198" s="215"/>
      <c r="M198" s="216" t="s">
        <v>1</v>
      </c>
      <c r="N198" s="217" t="s">
        <v>39</v>
      </c>
      <c r="O198" s="68"/>
      <c r="P198" s="204">
        <f t="shared" si="21"/>
        <v>0</v>
      </c>
      <c r="Q198" s="204">
        <v>2.0199999999999999E-2</v>
      </c>
      <c r="R198" s="204">
        <f t="shared" si="22"/>
        <v>0.1146552</v>
      </c>
      <c r="S198" s="204">
        <v>0</v>
      </c>
      <c r="T198" s="205">
        <f t="shared" si="23"/>
        <v>0</v>
      </c>
      <c r="U198" s="31"/>
      <c r="V198" s="31"/>
      <c r="W198" s="31"/>
      <c r="X198" s="31"/>
      <c r="Y198" s="31"/>
      <c r="Z198" s="31"/>
      <c r="AA198" s="31"/>
      <c r="AB198" s="31"/>
      <c r="AC198" s="31"/>
      <c r="AD198" s="31"/>
      <c r="AE198" s="31"/>
      <c r="AR198" s="206" t="s">
        <v>270</v>
      </c>
      <c r="AT198" s="206" t="s">
        <v>189</v>
      </c>
      <c r="AU198" s="206" t="s">
        <v>81</v>
      </c>
      <c r="AY198" s="14" t="s">
        <v>125</v>
      </c>
      <c r="BE198" s="207">
        <f t="shared" si="24"/>
        <v>0</v>
      </c>
      <c r="BF198" s="207">
        <f t="shared" si="25"/>
        <v>0</v>
      </c>
      <c r="BG198" s="207">
        <f t="shared" si="26"/>
        <v>0</v>
      </c>
      <c r="BH198" s="207">
        <f t="shared" si="27"/>
        <v>0</v>
      </c>
      <c r="BI198" s="207">
        <f t="shared" si="28"/>
        <v>0</v>
      </c>
      <c r="BJ198" s="14" t="s">
        <v>79</v>
      </c>
      <c r="BK198" s="207">
        <f t="shared" si="29"/>
        <v>0</v>
      </c>
      <c r="BL198" s="14" t="s">
        <v>196</v>
      </c>
      <c r="BM198" s="206" t="s">
        <v>351</v>
      </c>
    </row>
    <row r="199" spans="1:65" s="2" customFormat="1" ht="16.5" customHeight="1">
      <c r="A199" s="31"/>
      <c r="B199" s="32"/>
      <c r="C199" s="195" t="s">
        <v>352</v>
      </c>
      <c r="D199" s="195" t="s">
        <v>128</v>
      </c>
      <c r="E199" s="196" t="s">
        <v>353</v>
      </c>
      <c r="F199" s="197" t="s">
        <v>354</v>
      </c>
      <c r="G199" s="198" t="s">
        <v>131</v>
      </c>
      <c r="H199" s="199">
        <v>3.9</v>
      </c>
      <c r="I199" s="200"/>
      <c r="J199" s="201">
        <f t="shared" si="20"/>
        <v>0</v>
      </c>
      <c r="K199" s="197" t="s">
        <v>292</v>
      </c>
      <c r="L199" s="36"/>
      <c r="M199" s="202" t="s">
        <v>1</v>
      </c>
      <c r="N199" s="203" t="s">
        <v>39</v>
      </c>
      <c r="O199" s="68"/>
      <c r="P199" s="204">
        <f t="shared" si="21"/>
        <v>0</v>
      </c>
      <c r="Q199" s="204">
        <v>7.92E-3</v>
      </c>
      <c r="R199" s="204">
        <f t="shared" si="22"/>
        <v>3.0887999999999999E-2</v>
      </c>
      <c r="S199" s="204">
        <v>0</v>
      </c>
      <c r="T199" s="205">
        <f t="shared" si="23"/>
        <v>0</v>
      </c>
      <c r="U199" s="31"/>
      <c r="V199" s="31"/>
      <c r="W199" s="31"/>
      <c r="X199" s="31"/>
      <c r="Y199" s="31"/>
      <c r="Z199" s="31"/>
      <c r="AA199" s="31"/>
      <c r="AB199" s="31"/>
      <c r="AC199" s="31"/>
      <c r="AD199" s="31"/>
      <c r="AE199" s="31"/>
      <c r="AR199" s="206" t="s">
        <v>196</v>
      </c>
      <c r="AT199" s="206" t="s">
        <v>128</v>
      </c>
      <c r="AU199" s="206" t="s">
        <v>81</v>
      </c>
      <c r="AY199" s="14" t="s">
        <v>125</v>
      </c>
      <c r="BE199" s="207">
        <f t="shared" si="24"/>
        <v>0</v>
      </c>
      <c r="BF199" s="207">
        <f t="shared" si="25"/>
        <v>0</v>
      </c>
      <c r="BG199" s="207">
        <f t="shared" si="26"/>
        <v>0</v>
      </c>
      <c r="BH199" s="207">
        <f t="shared" si="27"/>
        <v>0</v>
      </c>
      <c r="BI199" s="207">
        <f t="shared" si="28"/>
        <v>0</v>
      </c>
      <c r="BJ199" s="14" t="s">
        <v>79</v>
      </c>
      <c r="BK199" s="207">
        <f t="shared" si="29"/>
        <v>0</v>
      </c>
      <c r="BL199" s="14" t="s">
        <v>196</v>
      </c>
      <c r="BM199" s="206" t="s">
        <v>355</v>
      </c>
    </row>
    <row r="200" spans="1:65" s="2" customFormat="1" ht="16.5" customHeight="1">
      <c r="A200" s="31"/>
      <c r="B200" s="32"/>
      <c r="C200" s="195" t="s">
        <v>356</v>
      </c>
      <c r="D200" s="195" t="s">
        <v>128</v>
      </c>
      <c r="E200" s="196" t="s">
        <v>357</v>
      </c>
      <c r="F200" s="197" t="s">
        <v>358</v>
      </c>
      <c r="G200" s="198" t="s">
        <v>266</v>
      </c>
      <c r="H200" s="218"/>
      <c r="I200" s="200"/>
      <c r="J200" s="201">
        <f t="shared" si="20"/>
        <v>0</v>
      </c>
      <c r="K200" s="197" t="s">
        <v>171</v>
      </c>
      <c r="L200" s="36"/>
      <c r="M200" s="202" t="s">
        <v>1</v>
      </c>
      <c r="N200" s="203" t="s">
        <v>39</v>
      </c>
      <c r="O200" s="68"/>
      <c r="P200" s="204">
        <f t="shared" si="21"/>
        <v>0</v>
      </c>
      <c r="Q200" s="204">
        <v>0</v>
      </c>
      <c r="R200" s="204">
        <f t="shared" si="22"/>
        <v>0</v>
      </c>
      <c r="S200" s="204">
        <v>0</v>
      </c>
      <c r="T200" s="205">
        <f t="shared" si="23"/>
        <v>0</v>
      </c>
      <c r="U200" s="31"/>
      <c r="V200" s="31"/>
      <c r="W200" s="31"/>
      <c r="X200" s="31"/>
      <c r="Y200" s="31"/>
      <c r="Z200" s="31"/>
      <c r="AA200" s="31"/>
      <c r="AB200" s="31"/>
      <c r="AC200" s="31"/>
      <c r="AD200" s="31"/>
      <c r="AE200" s="31"/>
      <c r="AR200" s="206" t="s">
        <v>196</v>
      </c>
      <c r="AT200" s="206" t="s">
        <v>128</v>
      </c>
      <c r="AU200" s="206" t="s">
        <v>81</v>
      </c>
      <c r="AY200" s="14" t="s">
        <v>125</v>
      </c>
      <c r="BE200" s="207">
        <f t="shared" si="24"/>
        <v>0</v>
      </c>
      <c r="BF200" s="207">
        <f t="shared" si="25"/>
        <v>0</v>
      </c>
      <c r="BG200" s="207">
        <f t="shared" si="26"/>
        <v>0</v>
      </c>
      <c r="BH200" s="207">
        <f t="shared" si="27"/>
        <v>0</v>
      </c>
      <c r="BI200" s="207">
        <f t="shared" si="28"/>
        <v>0</v>
      </c>
      <c r="BJ200" s="14" t="s">
        <v>79</v>
      </c>
      <c r="BK200" s="207">
        <f t="shared" si="29"/>
        <v>0</v>
      </c>
      <c r="BL200" s="14" t="s">
        <v>196</v>
      </c>
      <c r="BM200" s="206" t="s">
        <v>359</v>
      </c>
    </row>
    <row r="201" spans="1:65" s="12" customFormat="1" ht="22.9" customHeight="1">
      <c r="B201" s="179"/>
      <c r="C201" s="180"/>
      <c r="D201" s="181" t="s">
        <v>73</v>
      </c>
      <c r="E201" s="193" t="s">
        <v>360</v>
      </c>
      <c r="F201" s="193" t="s">
        <v>361</v>
      </c>
      <c r="G201" s="180"/>
      <c r="H201" s="180"/>
      <c r="I201" s="183"/>
      <c r="J201" s="194">
        <f>BK201</f>
        <v>0</v>
      </c>
      <c r="K201" s="180"/>
      <c r="L201" s="185"/>
      <c r="M201" s="186"/>
      <c r="N201" s="187"/>
      <c r="O201" s="187"/>
      <c r="P201" s="188">
        <f>SUM(P202:P208)</f>
        <v>0</v>
      </c>
      <c r="Q201" s="187"/>
      <c r="R201" s="188">
        <f>SUM(R202:R208)</f>
        <v>0.37024865000000001</v>
      </c>
      <c r="S201" s="187"/>
      <c r="T201" s="189">
        <f>SUM(T202:T208)</f>
        <v>0</v>
      </c>
      <c r="AR201" s="190" t="s">
        <v>81</v>
      </c>
      <c r="AT201" s="191" t="s">
        <v>73</v>
      </c>
      <c r="AU201" s="191" t="s">
        <v>79</v>
      </c>
      <c r="AY201" s="190" t="s">
        <v>125</v>
      </c>
      <c r="BK201" s="192">
        <f>SUM(BK202:BK208)</f>
        <v>0</v>
      </c>
    </row>
    <row r="202" spans="1:65" s="2" customFormat="1" ht="16.5" customHeight="1">
      <c r="A202" s="31"/>
      <c r="B202" s="32"/>
      <c r="C202" s="195" t="s">
        <v>362</v>
      </c>
      <c r="D202" s="195" t="s">
        <v>128</v>
      </c>
      <c r="E202" s="196" t="s">
        <v>363</v>
      </c>
      <c r="F202" s="197" t="s">
        <v>364</v>
      </c>
      <c r="G202" s="198" t="s">
        <v>131</v>
      </c>
      <c r="H202" s="199">
        <v>17.5</v>
      </c>
      <c r="I202" s="200"/>
      <c r="J202" s="201">
        <f t="shared" ref="J202:J208" si="30">ROUND(I202*H202,2)</f>
        <v>0</v>
      </c>
      <c r="K202" s="197" t="s">
        <v>132</v>
      </c>
      <c r="L202" s="36"/>
      <c r="M202" s="202" t="s">
        <v>1</v>
      </c>
      <c r="N202" s="203" t="s">
        <v>39</v>
      </c>
      <c r="O202" s="68"/>
      <c r="P202" s="204">
        <f t="shared" ref="P202:P208" si="31">O202*H202</f>
        <v>0</v>
      </c>
      <c r="Q202" s="204">
        <v>0</v>
      </c>
      <c r="R202" s="204">
        <f t="shared" ref="R202:R208" si="32">Q202*H202</f>
        <v>0</v>
      </c>
      <c r="S202" s="204">
        <v>0</v>
      </c>
      <c r="T202" s="205">
        <f t="shared" ref="T202:T208" si="33">S202*H202</f>
        <v>0</v>
      </c>
      <c r="U202" s="31"/>
      <c r="V202" s="31"/>
      <c r="W202" s="31"/>
      <c r="X202" s="31"/>
      <c r="Y202" s="31"/>
      <c r="Z202" s="31"/>
      <c r="AA202" s="31"/>
      <c r="AB202" s="31"/>
      <c r="AC202" s="31"/>
      <c r="AD202" s="31"/>
      <c r="AE202" s="31"/>
      <c r="AR202" s="206" t="s">
        <v>133</v>
      </c>
      <c r="AT202" s="206" t="s">
        <v>128</v>
      </c>
      <c r="AU202" s="206" t="s">
        <v>81</v>
      </c>
      <c r="AY202" s="14" t="s">
        <v>125</v>
      </c>
      <c r="BE202" s="207">
        <f t="shared" ref="BE202:BE208" si="34">IF(N202="základní",J202,0)</f>
        <v>0</v>
      </c>
      <c r="BF202" s="207">
        <f t="shared" ref="BF202:BF208" si="35">IF(N202="snížená",J202,0)</f>
        <v>0</v>
      </c>
      <c r="BG202" s="207">
        <f t="shared" ref="BG202:BG208" si="36">IF(N202="zákl. přenesená",J202,0)</f>
        <v>0</v>
      </c>
      <c r="BH202" s="207">
        <f t="shared" ref="BH202:BH208" si="37">IF(N202="sníž. přenesená",J202,0)</f>
        <v>0</v>
      </c>
      <c r="BI202" s="207">
        <f t="shared" ref="BI202:BI208" si="38">IF(N202="nulová",J202,0)</f>
        <v>0</v>
      </c>
      <c r="BJ202" s="14" t="s">
        <v>79</v>
      </c>
      <c r="BK202" s="207">
        <f t="shared" ref="BK202:BK208" si="39">ROUND(I202*H202,2)</f>
        <v>0</v>
      </c>
      <c r="BL202" s="14" t="s">
        <v>133</v>
      </c>
      <c r="BM202" s="206" t="s">
        <v>365</v>
      </c>
    </row>
    <row r="203" spans="1:65" s="2" customFormat="1" ht="21.75" customHeight="1">
      <c r="A203" s="31"/>
      <c r="B203" s="32"/>
      <c r="C203" s="195" t="s">
        <v>366</v>
      </c>
      <c r="D203" s="195" t="s">
        <v>128</v>
      </c>
      <c r="E203" s="196" t="s">
        <v>367</v>
      </c>
      <c r="F203" s="197" t="s">
        <v>368</v>
      </c>
      <c r="G203" s="198" t="s">
        <v>131</v>
      </c>
      <c r="H203" s="199">
        <v>17.5</v>
      </c>
      <c r="I203" s="200"/>
      <c r="J203" s="201">
        <f t="shared" si="30"/>
        <v>0</v>
      </c>
      <c r="K203" s="197" t="s">
        <v>132</v>
      </c>
      <c r="L203" s="36"/>
      <c r="M203" s="202" t="s">
        <v>1</v>
      </c>
      <c r="N203" s="203" t="s">
        <v>39</v>
      </c>
      <c r="O203" s="68"/>
      <c r="P203" s="204">
        <f t="shared" si="31"/>
        <v>0</v>
      </c>
      <c r="Q203" s="204">
        <v>1.4999999999999999E-2</v>
      </c>
      <c r="R203" s="204">
        <f t="shared" si="32"/>
        <v>0.26250000000000001</v>
      </c>
      <c r="S203" s="204">
        <v>0</v>
      </c>
      <c r="T203" s="205">
        <f t="shared" si="33"/>
        <v>0</v>
      </c>
      <c r="U203" s="31"/>
      <c r="V203" s="31"/>
      <c r="W203" s="31"/>
      <c r="X203" s="31"/>
      <c r="Y203" s="31"/>
      <c r="Z203" s="31"/>
      <c r="AA203" s="31"/>
      <c r="AB203" s="31"/>
      <c r="AC203" s="31"/>
      <c r="AD203" s="31"/>
      <c r="AE203" s="31"/>
      <c r="AR203" s="206" t="s">
        <v>196</v>
      </c>
      <c r="AT203" s="206" t="s">
        <v>128</v>
      </c>
      <c r="AU203" s="206" t="s">
        <v>81</v>
      </c>
      <c r="AY203" s="14" t="s">
        <v>125</v>
      </c>
      <c r="BE203" s="207">
        <f t="shared" si="34"/>
        <v>0</v>
      </c>
      <c r="BF203" s="207">
        <f t="shared" si="35"/>
        <v>0</v>
      </c>
      <c r="BG203" s="207">
        <f t="shared" si="36"/>
        <v>0</v>
      </c>
      <c r="BH203" s="207">
        <f t="shared" si="37"/>
        <v>0</v>
      </c>
      <c r="BI203" s="207">
        <f t="shared" si="38"/>
        <v>0</v>
      </c>
      <c r="BJ203" s="14" t="s">
        <v>79</v>
      </c>
      <c r="BK203" s="207">
        <f t="shared" si="39"/>
        <v>0</v>
      </c>
      <c r="BL203" s="14" t="s">
        <v>196</v>
      </c>
      <c r="BM203" s="206" t="s">
        <v>369</v>
      </c>
    </row>
    <row r="204" spans="1:65" s="2" customFormat="1" ht="16.5" customHeight="1">
      <c r="A204" s="31"/>
      <c r="B204" s="32"/>
      <c r="C204" s="195" t="s">
        <v>370</v>
      </c>
      <c r="D204" s="195" t="s">
        <v>128</v>
      </c>
      <c r="E204" s="196" t="s">
        <v>371</v>
      </c>
      <c r="F204" s="197" t="s">
        <v>372</v>
      </c>
      <c r="G204" s="198" t="s">
        <v>131</v>
      </c>
      <c r="H204" s="199">
        <v>17.5</v>
      </c>
      <c r="I204" s="200"/>
      <c r="J204" s="201">
        <f t="shared" si="30"/>
        <v>0</v>
      </c>
      <c r="K204" s="197" t="s">
        <v>171</v>
      </c>
      <c r="L204" s="36"/>
      <c r="M204" s="202" t="s">
        <v>1</v>
      </c>
      <c r="N204" s="203" t="s">
        <v>39</v>
      </c>
      <c r="O204" s="68"/>
      <c r="P204" s="204">
        <f t="shared" si="31"/>
        <v>0</v>
      </c>
      <c r="Q204" s="204">
        <v>2.9999999999999997E-4</v>
      </c>
      <c r="R204" s="204">
        <f t="shared" si="32"/>
        <v>5.2499999999999995E-3</v>
      </c>
      <c r="S204" s="204">
        <v>0</v>
      </c>
      <c r="T204" s="205">
        <f t="shared" si="33"/>
        <v>0</v>
      </c>
      <c r="U204" s="31"/>
      <c r="V204" s="31"/>
      <c r="W204" s="31"/>
      <c r="X204" s="31"/>
      <c r="Y204" s="31"/>
      <c r="Z204" s="31"/>
      <c r="AA204" s="31"/>
      <c r="AB204" s="31"/>
      <c r="AC204" s="31"/>
      <c r="AD204" s="31"/>
      <c r="AE204" s="31"/>
      <c r="AR204" s="206" t="s">
        <v>196</v>
      </c>
      <c r="AT204" s="206" t="s">
        <v>128</v>
      </c>
      <c r="AU204" s="206" t="s">
        <v>81</v>
      </c>
      <c r="AY204" s="14" t="s">
        <v>125</v>
      </c>
      <c r="BE204" s="207">
        <f t="shared" si="34"/>
        <v>0</v>
      </c>
      <c r="BF204" s="207">
        <f t="shared" si="35"/>
        <v>0</v>
      </c>
      <c r="BG204" s="207">
        <f t="shared" si="36"/>
        <v>0</v>
      </c>
      <c r="BH204" s="207">
        <f t="shared" si="37"/>
        <v>0</v>
      </c>
      <c r="BI204" s="207">
        <f t="shared" si="38"/>
        <v>0</v>
      </c>
      <c r="BJ204" s="14" t="s">
        <v>79</v>
      </c>
      <c r="BK204" s="207">
        <f t="shared" si="39"/>
        <v>0</v>
      </c>
      <c r="BL204" s="14" t="s">
        <v>196</v>
      </c>
      <c r="BM204" s="206" t="s">
        <v>373</v>
      </c>
    </row>
    <row r="205" spans="1:65" s="2" customFormat="1" ht="16.5" customHeight="1">
      <c r="A205" s="31"/>
      <c r="B205" s="32"/>
      <c r="C205" s="208" t="s">
        <v>374</v>
      </c>
      <c r="D205" s="208" t="s">
        <v>189</v>
      </c>
      <c r="E205" s="209" t="s">
        <v>375</v>
      </c>
      <c r="F205" s="210" t="s">
        <v>376</v>
      </c>
      <c r="G205" s="211" t="s">
        <v>131</v>
      </c>
      <c r="H205" s="212">
        <v>19.25</v>
      </c>
      <c r="I205" s="213"/>
      <c r="J205" s="214">
        <f t="shared" si="30"/>
        <v>0</v>
      </c>
      <c r="K205" s="210" t="s">
        <v>171</v>
      </c>
      <c r="L205" s="215"/>
      <c r="M205" s="216" t="s">
        <v>1</v>
      </c>
      <c r="N205" s="217" t="s">
        <v>39</v>
      </c>
      <c r="O205" s="68"/>
      <c r="P205" s="204">
        <f t="shared" si="31"/>
        <v>0</v>
      </c>
      <c r="Q205" s="204">
        <v>5.1000000000000004E-3</v>
      </c>
      <c r="R205" s="204">
        <f t="shared" si="32"/>
        <v>9.8175000000000012E-2</v>
      </c>
      <c r="S205" s="204">
        <v>0</v>
      </c>
      <c r="T205" s="205">
        <f t="shared" si="33"/>
        <v>0</v>
      </c>
      <c r="U205" s="31"/>
      <c r="V205" s="31"/>
      <c r="W205" s="31"/>
      <c r="X205" s="31"/>
      <c r="Y205" s="31"/>
      <c r="Z205" s="31"/>
      <c r="AA205" s="31"/>
      <c r="AB205" s="31"/>
      <c r="AC205" s="31"/>
      <c r="AD205" s="31"/>
      <c r="AE205" s="31"/>
      <c r="AR205" s="206" t="s">
        <v>270</v>
      </c>
      <c r="AT205" s="206" t="s">
        <v>189</v>
      </c>
      <c r="AU205" s="206" t="s">
        <v>81</v>
      </c>
      <c r="AY205" s="14" t="s">
        <v>125</v>
      </c>
      <c r="BE205" s="207">
        <f t="shared" si="34"/>
        <v>0</v>
      </c>
      <c r="BF205" s="207">
        <f t="shared" si="35"/>
        <v>0</v>
      </c>
      <c r="BG205" s="207">
        <f t="shared" si="36"/>
        <v>0</v>
      </c>
      <c r="BH205" s="207">
        <f t="shared" si="37"/>
        <v>0</v>
      </c>
      <c r="BI205" s="207">
        <f t="shared" si="38"/>
        <v>0</v>
      </c>
      <c r="BJ205" s="14" t="s">
        <v>79</v>
      </c>
      <c r="BK205" s="207">
        <f t="shared" si="39"/>
        <v>0</v>
      </c>
      <c r="BL205" s="14" t="s">
        <v>196</v>
      </c>
      <c r="BM205" s="206" t="s">
        <v>377</v>
      </c>
    </row>
    <row r="206" spans="1:65" s="2" customFormat="1" ht="16.5" customHeight="1">
      <c r="A206" s="31"/>
      <c r="B206" s="32"/>
      <c r="C206" s="195" t="s">
        <v>378</v>
      </c>
      <c r="D206" s="195" t="s">
        <v>128</v>
      </c>
      <c r="E206" s="196" t="s">
        <v>379</v>
      </c>
      <c r="F206" s="197" t="s">
        <v>380</v>
      </c>
      <c r="G206" s="198" t="s">
        <v>137</v>
      </c>
      <c r="H206" s="199">
        <v>26.524999999999999</v>
      </c>
      <c r="I206" s="200"/>
      <c r="J206" s="201">
        <f t="shared" si="30"/>
        <v>0</v>
      </c>
      <c r="K206" s="197" t="s">
        <v>171</v>
      </c>
      <c r="L206" s="36"/>
      <c r="M206" s="202" t="s">
        <v>1</v>
      </c>
      <c r="N206" s="203" t="s">
        <v>39</v>
      </c>
      <c r="O206" s="68"/>
      <c r="P206" s="204">
        <f t="shared" si="31"/>
        <v>0</v>
      </c>
      <c r="Q206" s="204">
        <v>1.0000000000000001E-5</v>
      </c>
      <c r="R206" s="204">
        <f t="shared" si="32"/>
        <v>2.6525000000000002E-4</v>
      </c>
      <c r="S206" s="204">
        <v>0</v>
      </c>
      <c r="T206" s="205">
        <f t="shared" si="33"/>
        <v>0</v>
      </c>
      <c r="U206" s="31"/>
      <c r="V206" s="31"/>
      <c r="W206" s="31"/>
      <c r="X206" s="31"/>
      <c r="Y206" s="31"/>
      <c r="Z206" s="31"/>
      <c r="AA206" s="31"/>
      <c r="AB206" s="31"/>
      <c r="AC206" s="31"/>
      <c r="AD206" s="31"/>
      <c r="AE206" s="31"/>
      <c r="AR206" s="206" t="s">
        <v>196</v>
      </c>
      <c r="AT206" s="206" t="s">
        <v>128</v>
      </c>
      <c r="AU206" s="206" t="s">
        <v>81</v>
      </c>
      <c r="AY206" s="14" t="s">
        <v>125</v>
      </c>
      <c r="BE206" s="207">
        <f t="shared" si="34"/>
        <v>0</v>
      </c>
      <c r="BF206" s="207">
        <f t="shared" si="35"/>
        <v>0</v>
      </c>
      <c r="BG206" s="207">
        <f t="shared" si="36"/>
        <v>0</v>
      </c>
      <c r="BH206" s="207">
        <f t="shared" si="37"/>
        <v>0</v>
      </c>
      <c r="BI206" s="207">
        <f t="shared" si="38"/>
        <v>0</v>
      </c>
      <c r="BJ206" s="14" t="s">
        <v>79</v>
      </c>
      <c r="BK206" s="207">
        <f t="shared" si="39"/>
        <v>0</v>
      </c>
      <c r="BL206" s="14" t="s">
        <v>196</v>
      </c>
      <c r="BM206" s="206" t="s">
        <v>381</v>
      </c>
    </row>
    <row r="207" spans="1:65" s="2" customFormat="1" ht="16.5" customHeight="1">
      <c r="A207" s="31"/>
      <c r="B207" s="32"/>
      <c r="C207" s="208" t="s">
        <v>382</v>
      </c>
      <c r="D207" s="208" t="s">
        <v>189</v>
      </c>
      <c r="E207" s="209" t="s">
        <v>383</v>
      </c>
      <c r="F207" s="210" t="s">
        <v>384</v>
      </c>
      <c r="G207" s="211" t="s">
        <v>170</v>
      </c>
      <c r="H207" s="212">
        <v>27.056000000000001</v>
      </c>
      <c r="I207" s="213"/>
      <c r="J207" s="214">
        <f t="shared" si="30"/>
        <v>0</v>
      </c>
      <c r="K207" s="210" t="s">
        <v>171</v>
      </c>
      <c r="L207" s="215"/>
      <c r="M207" s="216" t="s">
        <v>1</v>
      </c>
      <c r="N207" s="217" t="s">
        <v>39</v>
      </c>
      <c r="O207" s="68"/>
      <c r="P207" s="204">
        <f t="shared" si="31"/>
        <v>0</v>
      </c>
      <c r="Q207" s="204">
        <v>1.4999999999999999E-4</v>
      </c>
      <c r="R207" s="204">
        <f t="shared" si="32"/>
        <v>4.0584000000000002E-3</v>
      </c>
      <c r="S207" s="204">
        <v>0</v>
      </c>
      <c r="T207" s="205">
        <f t="shared" si="33"/>
        <v>0</v>
      </c>
      <c r="U207" s="31"/>
      <c r="V207" s="31"/>
      <c r="W207" s="31"/>
      <c r="X207" s="31"/>
      <c r="Y207" s="31"/>
      <c r="Z207" s="31"/>
      <c r="AA207" s="31"/>
      <c r="AB207" s="31"/>
      <c r="AC207" s="31"/>
      <c r="AD207" s="31"/>
      <c r="AE207" s="31"/>
      <c r="AR207" s="206" t="s">
        <v>270</v>
      </c>
      <c r="AT207" s="206" t="s">
        <v>189</v>
      </c>
      <c r="AU207" s="206" t="s">
        <v>81</v>
      </c>
      <c r="AY207" s="14" t="s">
        <v>125</v>
      </c>
      <c r="BE207" s="207">
        <f t="shared" si="34"/>
        <v>0</v>
      </c>
      <c r="BF207" s="207">
        <f t="shared" si="35"/>
        <v>0</v>
      </c>
      <c r="BG207" s="207">
        <f t="shared" si="36"/>
        <v>0</v>
      </c>
      <c r="BH207" s="207">
        <f t="shared" si="37"/>
        <v>0</v>
      </c>
      <c r="BI207" s="207">
        <f t="shared" si="38"/>
        <v>0</v>
      </c>
      <c r="BJ207" s="14" t="s">
        <v>79</v>
      </c>
      <c r="BK207" s="207">
        <f t="shared" si="39"/>
        <v>0</v>
      </c>
      <c r="BL207" s="14" t="s">
        <v>196</v>
      </c>
      <c r="BM207" s="206" t="s">
        <v>385</v>
      </c>
    </row>
    <row r="208" spans="1:65" s="2" customFormat="1" ht="16.5" customHeight="1">
      <c r="A208" s="31"/>
      <c r="B208" s="32"/>
      <c r="C208" s="195" t="s">
        <v>386</v>
      </c>
      <c r="D208" s="195" t="s">
        <v>128</v>
      </c>
      <c r="E208" s="196" t="s">
        <v>387</v>
      </c>
      <c r="F208" s="197" t="s">
        <v>358</v>
      </c>
      <c r="G208" s="198" t="s">
        <v>266</v>
      </c>
      <c r="H208" s="218"/>
      <c r="I208" s="200"/>
      <c r="J208" s="201">
        <f t="shared" si="30"/>
        <v>0</v>
      </c>
      <c r="K208" s="197" t="s">
        <v>171</v>
      </c>
      <c r="L208" s="36"/>
      <c r="M208" s="202" t="s">
        <v>1</v>
      </c>
      <c r="N208" s="203" t="s">
        <v>39</v>
      </c>
      <c r="O208" s="68"/>
      <c r="P208" s="204">
        <f t="shared" si="31"/>
        <v>0</v>
      </c>
      <c r="Q208" s="204">
        <v>0</v>
      </c>
      <c r="R208" s="204">
        <f t="shared" si="32"/>
        <v>0</v>
      </c>
      <c r="S208" s="204">
        <v>0</v>
      </c>
      <c r="T208" s="205">
        <f t="shared" si="33"/>
        <v>0</v>
      </c>
      <c r="U208" s="31"/>
      <c r="V208" s="31"/>
      <c r="W208" s="31"/>
      <c r="X208" s="31"/>
      <c r="Y208" s="31"/>
      <c r="Z208" s="31"/>
      <c r="AA208" s="31"/>
      <c r="AB208" s="31"/>
      <c r="AC208" s="31"/>
      <c r="AD208" s="31"/>
      <c r="AE208" s="31"/>
      <c r="AR208" s="206" t="s">
        <v>196</v>
      </c>
      <c r="AT208" s="206" t="s">
        <v>128</v>
      </c>
      <c r="AU208" s="206" t="s">
        <v>81</v>
      </c>
      <c r="AY208" s="14" t="s">
        <v>125</v>
      </c>
      <c r="BE208" s="207">
        <f t="shared" si="34"/>
        <v>0</v>
      </c>
      <c r="BF208" s="207">
        <f t="shared" si="35"/>
        <v>0</v>
      </c>
      <c r="BG208" s="207">
        <f t="shared" si="36"/>
        <v>0</v>
      </c>
      <c r="BH208" s="207">
        <f t="shared" si="37"/>
        <v>0</v>
      </c>
      <c r="BI208" s="207">
        <f t="shared" si="38"/>
        <v>0</v>
      </c>
      <c r="BJ208" s="14" t="s">
        <v>79</v>
      </c>
      <c r="BK208" s="207">
        <f t="shared" si="39"/>
        <v>0</v>
      </c>
      <c r="BL208" s="14" t="s">
        <v>196</v>
      </c>
      <c r="BM208" s="206" t="s">
        <v>388</v>
      </c>
    </row>
    <row r="209" spans="1:65" s="12" customFormat="1" ht="22.9" customHeight="1">
      <c r="B209" s="179"/>
      <c r="C209" s="180"/>
      <c r="D209" s="181" t="s">
        <v>73</v>
      </c>
      <c r="E209" s="193" t="s">
        <v>389</v>
      </c>
      <c r="F209" s="193" t="s">
        <v>390</v>
      </c>
      <c r="G209" s="180"/>
      <c r="H209" s="180"/>
      <c r="I209" s="183"/>
      <c r="J209" s="194">
        <f>BK209</f>
        <v>0</v>
      </c>
      <c r="K209" s="180"/>
      <c r="L209" s="185"/>
      <c r="M209" s="186"/>
      <c r="N209" s="187"/>
      <c r="O209" s="187"/>
      <c r="P209" s="188">
        <f>P210</f>
        <v>0</v>
      </c>
      <c r="Q209" s="187"/>
      <c r="R209" s="188">
        <f>R210</f>
        <v>0</v>
      </c>
      <c r="S209" s="187"/>
      <c r="T209" s="189">
        <f>T210</f>
        <v>0</v>
      </c>
      <c r="AR209" s="190" t="s">
        <v>81</v>
      </c>
      <c r="AT209" s="191" t="s">
        <v>73</v>
      </c>
      <c r="AU209" s="191" t="s">
        <v>79</v>
      </c>
      <c r="AY209" s="190" t="s">
        <v>125</v>
      </c>
      <c r="BK209" s="192">
        <f>BK210</f>
        <v>0</v>
      </c>
    </row>
    <row r="210" spans="1:65" s="2" customFormat="1" ht="16.5" customHeight="1">
      <c r="A210" s="31"/>
      <c r="B210" s="32"/>
      <c r="C210" s="195" t="s">
        <v>391</v>
      </c>
      <c r="D210" s="195" t="s">
        <v>128</v>
      </c>
      <c r="E210" s="196" t="s">
        <v>392</v>
      </c>
      <c r="F210" s="197" t="s">
        <v>393</v>
      </c>
      <c r="G210" s="198" t="s">
        <v>131</v>
      </c>
      <c r="H210" s="199">
        <v>101.84399999999999</v>
      </c>
      <c r="I210" s="200"/>
      <c r="J210" s="201">
        <f>ROUND(I210*H210,2)</f>
        <v>0</v>
      </c>
      <c r="K210" s="197" t="s">
        <v>1</v>
      </c>
      <c r="L210" s="36"/>
      <c r="M210" s="202" t="s">
        <v>1</v>
      </c>
      <c r="N210" s="203" t="s">
        <v>39</v>
      </c>
      <c r="O210" s="68"/>
      <c r="P210" s="204">
        <f>O210*H210</f>
        <v>0</v>
      </c>
      <c r="Q210" s="204">
        <v>0</v>
      </c>
      <c r="R210" s="204">
        <f>Q210*H210</f>
        <v>0</v>
      </c>
      <c r="S210" s="204">
        <v>0</v>
      </c>
      <c r="T210" s="205">
        <f>S210*H210</f>
        <v>0</v>
      </c>
      <c r="U210" s="31"/>
      <c r="V210" s="31"/>
      <c r="W210" s="31"/>
      <c r="X210" s="31"/>
      <c r="Y210" s="31"/>
      <c r="Z210" s="31"/>
      <c r="AA210" s="31"/>
      <c r="AB210" s="31"/>
      <c r="AC210" s="31"/>
      <c r="AD210" s="31"/>
      <c r="AE210" s="31"/>
      <c r="AR210" s="206" t="s">
        <v>196</v>
      </c>
      <c r="AT210" s="206" t="s">
        <v>128</v>
      </c>
      <c r="AU210" s="206" t="s">
        <v>81</v>
      </c>
      <c r="AY210" s="14" t="s">
        <v>125</v>
      </c>
      <c r="BE210" s="207">
        <f>IF(N210="základní",J210,0)</f>
        <v>0</v>
      </c>
      <c r="BF210" s="207">
        <f>IF(N210="snížená",J210,0)</f>
        <v>0</v>
      </c>
      <c r="BG210" s="207">
        <f>IF(N210="zákl. přenesená",J210,0)</f>
        <v>0</v>
      </c>
      <c r="BH210" s="207">
        <f>IF(N210="sníž. přenesená",J210,0)</f>
        <v>0</v>
      </c>
      <c r="BI210" s="207">
        <f>IF(N210="nulová",J210,0)</f>
        <v>0</v>
      </c>
      <c r="BJ210" s="14" t="s">
        <v>79</v>
      </c>
      <c r="BK210" s="207">
        <f>ROUND(I210*H210,2)</f>
        <v>0</v>
      </c>
      <c r="BL210" s="14" t="s">
        <v>196</v>
      </c>
      <c r="BM210" s="206" t="s">
        <v>394</v>
      </c>
    </row>
    <row r="211" spans="1:65" s="12" customFormat="1" ht="25.9" customHeight="1">
      <c r="B211" s="179"/>
      <c r="C211" s="180"/>
      <c r="D211" s="181" t="s">
        <v>73</v>
      </c>
      <c r="E211" s="182" t="s">
        <v>395</v>
      </c>
      <c r="F211" s="182" t="s">
        <v>396</v>
      </c>
      <c r="G211" s="180"/>
      <c r="H211" s="180"/>
      <c r="I211" s="183"/>
      <c r="J211" s="184">
        <f>BK211</f>
        <v>0</v>
      </c>
      <c r="K211" s="180"/>
      <c r="L211" s="185"/>
      <c r="M211" s="186"/>
      <c r="N211" s="187"/>
      <c r="O211" s="187"/>
      <c r="P211" s="188">
        <f>P212+P214+P217+P220+P222</f>
        <v>0</v>
      </c>
      <c r="Q211" s="187"/>
      <c r="R211" s="188">
        <f>R212+R214+R217+R220+R222</f>
        <v>0</v>
      </c>
      <c r="S211" s="187"/>
      <c r="T211" s="189">
        <f>T212+T214+T217+T220+T222</f>
        <v>0</v>
      </c>
      <c r="AR211" s="190" t="s">
        <v>146</v>
      </c>
      <c r="AT211" s="191" t="s">
        <v>73</v>
      </c>
      <c r="AU211" s="191" t="s">
        <v>74</v>
      </c>
      <c r="AY211" s="190" t="s">
        <v>125</v>
      </c>
      <c r="BK211" s="192">
        <f>BK212+BK214+BK217+BK220+BK222</f>
        <v>0</v>
      </c>
    </row>
    <row r="212" spans="1:65" s="12" customFormat="1" ht="22.9" customHeight="1">
      <c r="B212" s="179"/>
      <c r="C212" s="180"/>
      <c r="D212" s="181" t="s">
        <v>73</v>
      </c>
      <c r="E212" s="193" t="s">
        <v>397</v>
      </c>
      <c r="F212" s="193" t="s">
        <v>398</v>
      </c>
      <c r="G212" s="180"/>
      <c r="H212" s="180"/>
      <c r="I212" s="183"/>
      <c r="J212" s="194">
        <f>BK212</f>
        <v>0</v>
      </c>
      <c r="K212" s="180"/>
      <c r="L212" s="185"/>
      <c r="M212" s="186"/>
      <c r="N212" s="187"/>
      <c r="O212" s="187"/>
      <c r="P212" s="188">
        <f>P213</f>
        <v>0</v>
      </c>
      <c r="Q212" s="187"/>
      <c r="R212" s="188">
        <f>R213</f>
        <v>0</v>
      </c>
      <c r="S212" s="187"/>
      <c r="T212" s="189">
        <f>T213</f>
        <v>0</v>
      </c>
      <c r="AR212" s="190" t="s">
        <v>146</v>
      </c>
      <c r="AT212" s="191" t="s">
        <v>73</v>
      </c>
      <c r="AU212" s="191" t="s">
        <v>79</v>
      </c>
      <c r="AY212" s="190" t="s">
        <v>125</v>
      </c>
      <c r="BK212" s="192">
        <f>BK213</f>
        <v>0</v>
      </c>
    </row>
    <row r="213" spans="1:65" s="2" customFormat="1" ht="16.5" customHeight="1">
      <c r="A213" s="31"/>
      <c r="B213" s="32"/>
      <c r="C213" s="195" t="s">
        <v>399</v>
      </c>
      <c r="D213" s="195" t="s">
        <v>128</v>
      </c>
      <c r="E213" s="196" t="s">
        <v>400</v>
      </c>
      <c r="F213" s="197" t="s">
        <v>401</v>
      </c>
      <c r="G213" s="198" t="s">
        <v>402</v>
      </c>
      <c r="H213" s="199">
        <v>3487.94</v>
      </c>
      <c r="I213" s="200"/>
      <c r="J213" s="201">
        <f>ROUND(I213*H213,2)</f>
        <v>0</v>
      </c>
      <c r="K213" s="197" t="s">
        <v>171</v>
      </c>
      <c r="L213" s="36"/>
      <c r="M213" s="202" t="s">
        <v>1</v>
      </c>
      <c r="N213" s="203" t="s">
        <v>39</v>
      </c>
      <c r="O213" s="68"/>
      <c r="P213" s="204">
        <f>O213*H213</f>
        <v>0</v>
      </c>
      <c r="Q213" s="204">
        <v>0</v>
      </c>
      <c r="R213" s="204">
        <f>Q213*H213</f>
        <v>0</v>
      </c>
      <c r="S213" s="204">
        <v>0</v>
      </c>
      <c r="T213" s="205">
        <f>S213*H213</f>
        <v>0</v>
      </c>
      <c r="U213" s="31"/>
      <c r="V213" s="31"/>
      <c r="W213" s="31"/>
      <c r="X213" s="31"/>
      <c r="Y213" s="31"/>
      <c r="Z213" s="31"/>
      <c r="AA213" s="31"/>
      <c r="AB213" s="31"/>
      <c r="AC213" s="31"/>
      <c r="AD213" s="31"/>
      <c r="AE213" s="31"/>
      <c r="AR213" s="206" t="s">
        <v>403</v>
      </c>
      <c r="AT213" s="206" t="s">
        <v>128</v>
      </c>
      <c r="AU213" s="206" t="s">
        <v>81</v>
      </c>
      <c r="AY213" s="14" t="s">
        <v>125</v>
      </c>
      <c r="BE213" s="207">
        <f>IF(N213="základní",J213,0)</f>
        <v>0</v>
      </c>
      <c r="BF213" s="207">
        <f>IF(N213="snížená",J213,0)</f>
        <v>0</v>
      </c>
      <c r="BG213" s="207">
        <f>IF(N213="zákl. přenesená",J213,0)</f>
        <v>0</v>
      </c>
      <c r="BH213" s="207">
        <f>IF(N213="sníž. přenesená",J213,0)</f>
        <v>0</v>
      </c>
      <c r="BI213" s="207">
        <f>IF(N213="nulová",J213,0)</f>
        <v>0</v>
      </c>
      <c r="BJ213" s="14" t="s">
        <v>79</v>
      </c>
      <c r="BK213" s="207">
        <f>ROUND(I213*H213,2)</f>
        <v>0</v>
      </c>
      <c r="BL213" s="14" t="s">
        <v>403</v>
      </c>
      <c r="BM213" s="206" t="s">
        <v>404</v>
      </c>
    </row>
    <row r="214" spans="1:65" s="12" customFormat="1" ht="22.9" customHeight="1">
      <c r="B214" s="179"/>
      <c r="C214" s="180"/>
      <c r="D214" s="181" t="s">
        <v>73</v>
      </c>
      <c r="E214" s="193" t="s">
        <v>405</v>
      </c>
      <c r="F214" s="193" t="s">
        <v>406</v>
      </c>
      <c r="G214" s="180"/>
      <c r="H214" s="180"/>
      <c r="I214" s="183"/>
      <c r="J214" s="194">
        <f>BK214</f>
        <v>0</v>
      </c>
      <c r="K214" s="180"/>
      <c r="L214" s="185"/>
      <c r="M214" s="186"/>
      <c r="N214" s="187"/>
      <c r="O214" s="187"/>
      <c r="P214" s="188">
        <f>SUM(P215:P216)</f>
        <v>0</v>
      </c>
      <c r="Q214" s="187"/>
      <c r="R214" s="188">
        <f>SUM(R215:R216)</f>
        <v>0</v>
      </c>
      <c r="S214" s="187"/>
      <c r="T214" s="189">
        <f>SUM(T215:T216)</f>
        <v>0</v>
      </c>
      <c r="AR214" s="190" t="s">
        <v>146</v>
      </c>
      <c r="AT214" s="191" t="s">
        <v>73</v>
      </c>
      <c r="AU214" s="191" t="s">
        <v>79</v>
      </c>
      <c r="AY214" s="190" t="s">
        <v>125</v>
      </c>
      <c r="BK214" s="192">
        <f>SUM(BK215:BK216)</f>
        <v>0</v>
      </c>
    </row>
    <row r="215" spans="1:65" s="2" customFormat="1" ht="16.5" customHeight="1">
      <c r="A215" s="31"/>
      <c r="B215" s="32"/>
      <c r="C215" s="195" t="s">
        <v>407</v>
      </c>
      <c r="D215" s="195" t="s">
        <v>128</v>
      </c>
      <c r="E215" s="196" t="s">
        <v>408</v>
      </c>
      <c r="F215" s="197" t="s">
        <v>409</v>
      </c>
      <c r="G215" s="198" t="s">
        <v>402</v>
      </c>
      <c r="H215" s="199">
        <v>3487.94</v>
      </c>
      <c r="I215" s="200"/>
      <c r="J215" s="201">
        <f>ROUND(I215*H215,2)</f>
        <v>0</v>
      </c>
      <c r="K215" s="197" t="s">
        <v>171</v>
      </c>
      <c r="L215" s="36"/>
      <c r="M215" s="202" t="s">
        <v>1</v>
      </c>
      <c r="N215" s="203" t="s">
        <v>39</v>
      </c>
      <c r="O215" s="68"/>
      <c r="P215" s="204">
        <f>O215*H215</f>
        <v>0</v>
      </c>
      <c r="Q215" s="204">
        <v>0</v>
      </c>
      <c r="R215" s="204">
        <f>Q215*H215</f>
        <v>0</v>
      </c>
      <c r="S215" s="204">
        <v>0</v>
      </c>
      <c r="T215" s="205">
        <f>S215*H215</f>
        <v>0</v>
      </c>
      <c r="U215" s="31"/>
      <c r="V215" s="31"/>
      <c r="W215" s="31"/>
      <c r="X215" s="31"/>
      <c r="Y215" s="31"/>
      <c r="Z215" s="31"/>
      <c r="AA215" s="31"/>
      <c r="AB215" s="31"/>
      <c r="AC215" s="31"/>
      <c r="AD215" s="31"/>
      <c r="AE215" s="31"/>
      <c r="AR215" s="206" t="s">
        <v>403</v>
      </c>
      <c r="AT215" s="206" t="s">
        <v>128</v>
      </c>
      <c r="AU215" s="206" t="s">
        <v>81</v>
      </c>
      <c r="AY215" s="14" t="s">
        <v>125</v>
      </c>
      <c r="BE215" s="207">
        <f>IF(N215="základní",J215,0)</f>
        <v>0</v>
      </c>
      <c r="BF215" s="207">
        <f>IF(N215="snížená",J215,0)</f>
        <v>0</v>
      </c>
      <c r="BG215" s="207">
        <f>IF(N215="zákl. přenesená",J215,0)</f>
        <v>0</v>
      </c>
      <c r="BH215" s="207">
        <f>IF(N215="sníž. přenesená",J215,0)</f>
        <v>0</v>
      </c>
      <c r="BI215" s="207">
        <f>IF(N215="nulová",J215,0)</f>
        <v>0</v>
      </c>
      <c r="BJ215" s="14" t="s">
        <v>79</v>
      </c>
      <c r="BK215" s="207">
        <f>ROUND(I215*H215,2)</f>
        <v>0</v>
      </c>
      <c r="BL215" s="14" t="s">
        <v>403</v>
      </c>
      <c r="BM215" s="206" t="s">
        <v>410</v>
      </c>
    </row>
    <row r="216" spans="1:65" s="2" customFormat="1" ht="16.5" customHeight="1">
      <c r="A216" s="31"/>
      <c r="B216" s="32"/>
      <c r="C216" s="195" t="s">
        <v>411</v>
      </c>
      <c r="D216" s="195" t="s">
        <v>128</v>
      </c>
      <c r="E216" s="196" t="s">
        <v>412</v>
      </c>
      <c r="F216" s="197" t="s">
        <v>413</v>
      </c>
      <c r="G216" s="198" t="s">
        <v>402</v>
      </c>
      <c r="H216" s="199">
        <v>3487.94</v>
      </c>
      <c r="I216" s="200"/>
      <c r="J216" s="201">
        <f>ROUND(I216*H216,2)</f>
        <v>0</v>
      </c>
      <c r="K216" s="197" t="s">
        <v>171</v>
      </c>
      <c r="L216" s="36"/>
      <c r="M216" s="202" t="s">
        <v>1</v>
      </c>
      <c r="N216" s="203" t="s">
        <v>39</v>
      </c>
      <c r="O216" s="68"/>
      <c r="P216" s="204">
        <f>O216*H216</f>
        <v>0</v>
      </c>
      <c r="Q216" s="204">
        <v>0</v>
      </c>
      <c r="R216" s="204">
        <f>Q216*H216</f>
        <v>0</v>
      </c>
      <c r="S216" s="204">
        <v>0</v>
      </c>
      <c r="T216" s="205">
        <f>S216*H216</f>
        <v>0</v>
      </c>
      <c r="U216" s="31"/>
      <c r="V216" s="31"/>
      <c r="W216" s="31"/>
      <c r="X216" s="31"/>
      <c r="Y216" s="31"/>
      <c r="Z216" s="31"/>
      <c r="AA216" s="31"/>
      <c r="AB216" s="31"/>
      <c r="AC216" s="31"/>
      <c r="AD216" s="31"/>
      <c r="AE216" s="31"/>
      <c r="AR216" s="206" t="s">
        <v>403</v>
      </c>
      <c r="AT216" s="206" t="s">
        <v>128</v>
      </c>
      <c r="AU216" s="206" t="s">
        <v>81</v>
      </c>
      <c r="AY216" s="14" t="s">
        <v>125</v>
      </c>
      <c r="BE216" s="207">
        <f>IF(N216="základní",J216,0)</f>
        <v>0</v>
      </c>
      <c r="BF216" s="207">
        <f>IF(N216="snížená",J216,0)</f>
        <v>0</v>
      </c>
      <c r="BG216" s="207">
        <f>IF(N216="zákl. přenesená",J216,0)</f>
        <v>0</v>
      </c>
      <c r="BH216" s="207">
        <f>IF(N216="sníž. přenesená",J216,0)</f>
        <v>0</v>
      </c>
      <c r="BI216" s="207">
        <f>IF(N216="nulová",J216,0)</f>
        <v>0</v>
      </c>
      <c r="BJ216" s="14" t="s">
        <v>79</v>
      </c>
      <c r="BK216" s="207">
        <f>ROUND(I216*H216,2)</f>
        <v>0</v>
      </c>
      <c r="BL216" s="14" t="s">
        <v>403</v>
      </c>
      <c r="BM216" s="206" t="s">
        <v>414</v>
      </c>
    </row>
    <row r="217" spans="1:65" s="12" customFormat="1" ht="22.9" customHeight="1">
      <c r="B217" s="179"/>
      <c r="C217" s="180"/>
      <c r="D217" s="181" t="s">
        <v>73</v>
      </c>
      <c r="E217" s="193" t="s">
        <v>415</v>
      </c>
      <c r="F217" s="193" t="s">
        <v>416</v>
      </c>
      <c r="G217" s="180"/>
      <c r="H217" s="180"/>
      <c r="I217" s="183"/>
      <c r="J217" s="194">
        <f>BK217</f>
        <v>0</v>
      </c>
      <c r="K217" s="180"/>
      <c r="L217" s="185"/>
      <c r="M217" s="186"/>
      <c r="N217" s="187"/>
      <c r="O217" s="187"/>
      <c r="P217" s="188">
        <f>SUM(P218:P219)</f>
        <v>0</v>
      </c>
      <c r="Q217" s="187"/>
      <c r="R217" s="188">
        <f>SUM(R218:R219)</f>
        <v>0</v>
      </c>
      <c r="S217" s="187"/>
      <c r="T217" s="189">
        <f>SUM(T218:T219)</f>
        <v>0</v>
      </c>
      <c r="AR217" s="190" t="s">
        <v>146</v>
      </c>
      <c r="AT217" s="191" t="s">
        <v>73</v>
      </c>
      <c r="AU217" s="191" t="s">
        <v>79</v>
      </c>
      <c r="AY217" s="190" t="s">
        <v>125</v>
      </c>
      <c r="BK217" s="192">
        <f>SUM(BK218:BK219)</f>
        <v>0</v>
      </c>
    </row>
    <row r="218" spans="1:65" s="2" customFormat="1" ht="16.5" customHeight="1">
      <c r="A218" s="31"/>
      <c r="B218" s="32"/>
      <c r="C218" s="195" t="s">
        <v>417</v>
      </c>
      <c r="D218" s="195" t="s">
        <v>128</v>
      </c>
      <c r="E218" s="196" t="s">
        <v>418</v>
      </c>
      <c r="F218" s="197" t="s">
        <v>419</v>
      </c>
      <c r="G218" s="198" t="s">
        <v>402</v>
      </c>
      <c r="H218" s="199">
        <v>3487.94</v>
      </c>
      <c r="I218" s="200"/>
      <c r="J218" s="201">
        <f>ROUND(I218*H218,2)</f>
        <v>0</v>
      </c>
      <c r="K218" s="197" t="s">
        <v>171</v>
      </c>
      <c r="L218" s="36"/>
      <c r="M218" s="202" t="s">
        <v>1</v>
      </c>
      <c r="N218" s="203" t="s">
        <v>39</v>
      </c>
      <c r="O218" s="68"/>
      <c r="P218" s="204">
        <f>O218*H218</f>
        <v>0</v>
      </c>
      <c r="Q218" s="204">
        <v>0</v>
      </c>
      <c r="R218" s="204">
        <f>Q218*H218</f>
        <v>0</v>
      </c>
      <c r="S218" s="204">
        <v>0</v>
      </c>
      <c r="T218" s="205">
        <f>S218*H218</f>
        <v>0</v>
      </c>
      <c r="U218" s="31"/>
      <c r="V218" s="31"/>
      <c r="W218" s="31"/>
      <c r="X218" s="31"/>
      <c r="Y218" s="31"/>
      <c r="Z218" s="31"/>
      <c r="AA218" s="31"/>
      <c r="AB218" s="31"/>
      <c r="AC218" s="31"/>
      <c r="AD218" s="31"/>
      <c r="AE218" s="31"/>
      <c r="AR218" s="206" t="s">
        <v>403</v>
      </c>
      <c r="AT218" s="206" t="s">
        <v>128</v>
      </c>
      <c r="AU218" s="206" t="s">
        <v>81</v>
      </c>
      <c r="AY218" s="14" t="s">
        <v>125</v>
      </c>
      <c r="BE218" s="207">
        <f>IF(N218="základní",J218,0)</f>
        <v>0</v>
      </c>
      <c r="BF218" s="207">
        <f>IF(N218="snížená",J218,0)</f>
        <v>0</v>
      </c>
      <c r="BG218" s="207">
        <f>IF(N218="zákl. přenesená",J218,0)</f>
        <v>0</v>
      </c>
      <c r="BH218" s="207">
        <f>IF(N218="sníž. přenesená",J218,0)</f>
        <v>0</v>
      </c>
      <c r="BI218" s="207">
        <f>IF(N218="nulová",J218,0)</f>
        <v>0</v>
      </c>
      <c r="BJ218" s="14" t="s">
        <v>79</v>
      </c>
      <c r="BK218" s="207">
        <f>ROUND(I218*H218,2)</f>
        <v>0</v>
      </c>
      <c r="BL218" s="14" t="s">
        <v>403</v>
      </c>
      <c r="BM218" s="206" t="s">
        <v>420</v>
      </c>
    </row>
    <row r="219" spans="1:65" s="2" customFormat="1" ht="16.5" customHeight="1">
      <c r="A219" s="31"/>
      <c r="B219" s="32"/>
      <c r="C219" s="195" t="s">
        <v>421</v>
      </c>
      <c r="D219" s="195" t="s">
        <v>128</v>
      </c>
      <c r="E219" s="196" t="s">
        <v>422</v>
      </c>
      <c r="F219" s="197" t="s">
        <v>423</v>
      </c>
      <c r="G219" s="198" t="s">
        <v>402</v>
      </c>
      <c r="H219" s="199">
        <v>3487.94</v>
      </c>
      <c r="I219" s="200"/>
      <c r="J219" s="201">
        <f>ROUND(I219*H219,2)</f>
        <v>0</v>
      </c>
      <c r="K219" s="197" t="s">
        <v>171</v>
      </c>
      <c r="L219" s="36"/>
      <c r="M219" s="202" t="s">
        <v>1</v>
      </c>
      <c r="N219" s="203" t="s">
        <v>39</v>
      </c>
      <c r="O219" s="68"/>
      <c r="P219" s="204">
        <f>O219*H219</f>
        <v>0</v>
      </c>
      <c r="Q219" s="204">
        <v>0</v>
      </c>
      <c r="R219" s="204">
        <f>Q219*H219</f>
        <v>0</v>
      </c>
      <c r="S219" s="204">
        <v>0</v>
      </c>
      <c r="T219" s="205">
        <f>S219*H219</f>
        <v>0</v>
      </c>
      <c r="U219" s="31"/>
      <c r="V219" s="31"/>
      <c r="W219" s="31"/>
      <c r="X219" s="31"/>
      <c r="Y219" s="31"/>
      <c r="Z219" s="31"/>
      <c r="AA219" s="31"/>
      <c r="AB219" s="31"/>
      <c r="AC219" s="31"/>
      <c r="AD219" s="31"/>
      <c r="AE219" s="31"/>
      <c r="AR219" s="206" t="s">
        <v>403</v>
      </c>
      <c r="AT219" s="206" t="s">
        <v>128</v>
      </c>
      <c r="AU219" s="206" t="s">
        <v>81</v>
      </c>
      <c r="AY219" s="14" t="s">
        <v>125</v>
      </c>
      <c r="BE219" s="207">
        <f>IF(N219="základní",J219,0)</f>
        <v>0</v>
      </c>
      <c r="BF219" s="207">
        <f>IF(N219="snížená",J219,0)</f>
        <v>0</v>
      </c>
      <c r="BG219" s="207">
        <f>IF(N219="zákl. přenesená",J219,0)</f>
        <v>0</v>
      </c>
      <c r="BH219" s="207">
        <f>IF(N219="sníž. přenesená",J219,0)</f>
        <v>0</v>
      </c>
      <c r="BI219" s="207">
        <f>IF(N219="nulová",J219,0)</f>
        <v>0</v>
      </c>
      <c r="BJ219" s="14" t="s">
        <v>79</v>
      </c>
      <c r="BK219" s="207">
        <f>ROUND(I219*H219,2)</f>
        <v>0</v>
      </c>
      <c r="BL219" s="14" t="s">
        <v>403</v>
      </c>
      <c r="BM219" s="206" t="s">
        <v>424</v>
      </c>
    </row>
    <row r="220" spans="1:65" s="12" customFormat="1" ht="22.9" customHeight="1">
      <c r="B220" s="179"/>
      <c r="C220" s="180"/>
      <c r="D220" s="181" t="s">
        <v>73</v>
      </c>
      <c r="E220" s="193" t="s">
        <v>425</v>
      </c>
      <c r="F220" s="193" t="s">
        <v>426</v>
      </c>
      <c r="G220" s="180"/>
      <c r="H220" s="180"/>
      <c r="I220" s="183"/>
      <c r="J220" s="194">
        <f>BK220</f>
        <v>0</v>
      </c>
      <c r="K220" s="180"/>
      <c r="L220" s="185"/>
      <c r="M220" s="186"/>
      <c r="N220" s="187"/>
      <c r="O220" s="187"/>
      <c r="P220" s="188">
        <f>P221</f>
        <v>0</v>
      </c>
      <c r="Q220" s="187"/>
      <c r="R220" s="188">
        <f>R221</f>
        <v>0</v>
      </c>
      <c r="S220" s="187"/>
      <c r="T220" s="189">
        <f>T221</f>
        <v>0</v>
      </c>
      <c r="AR220" s="190" t="s">
        <v>146</v>
      </c>
      <c r="AT220" s="191" t="s">
        <v>73</v>
      </c>
      <c r="AU220" s="191" t="s">
        <v>79</v>
      </c>
      <c r="AY220" s="190" t="s">
        <v>125</v>
      </c>
      <c r="BK220" s="192">
        <f>BK221</f>
        <v>0</v>
      </c>
    </row>
    <row r="221" spans="1:65" s="2" customFormat="1" ht="16.5" customHeight="1">
      <c r="A221" s="31"/>
      <c r="B221" s="32"/>
      <c r="C221" s="195" t="s">
        <v>427</v>
      </c>
      <c r="D221" s="195" t="s">
        <v>128</v>
      </c>
      <c r="E221" s="196" t="s">
        <v>428</v>
      </c>
      <c r="F221" s="197" t="s">
        <v>429</v>
      </c>
      <c r="G221" s="198" t="s">
        <v>402</v>
      </c>
      <c r="H221" s="199">
        <v>3487.94</v>
      </c>
      <c r="I221" s="200"/>
      <c r="J221" s="201">
        <f>ROUND(I221*H221,2)</f>
        <v>0</v>
      </c>
      <c r="K221" s="197" t="s">
        <v>171</v>
      </c>
      <c r="L221" s="36"/>
      <c r="M221" s="202" t="s">
        <v>1</v>
      </c>
      <c r="N221" s="203" t="s">
        <v>39</v>
      </c>
      <c r="O221" s="68"/>
      <c r="P221" s="204">
        <f>O221*H221</f>
        <v>0</v>
      </c>
      <c r="Q221" s="204">
        <v>0</v>
      </c>
      <c r="R221" s="204">
        <f>Q221*H221</f>
        <v>0</v>
      </c>
      <c r="S221" s="204">
        <v>0</v>
      </c>
      <c r="T221" s="205">
        <f>S221*H221</f>
        <v>0</v>
      </c>
      <c r="U221" s="31"/>
      <c r="V221" s="31"/>
      <c r="W221" s="31"/>
      <c r="X221" s="31"/>
      <c r="Y221" s="31"/>
      <c r="Z221" s="31"/>
      <c r="AA221" s="31"/>
      <c r="AB221" s="31"/>
      <c r="AC221" s="31"/>
      <c r="AD221" s="31"/>
      <c r="AE221" s="31"/>
      <c r="AR221" s="206" t="s">
        <v>403</v>
      </c>
      <c r="AT221" s="206" t="s">
        <v>128</v>
      </c>
      <c r="AU221" s="206" t="s">
        <v>81</v>
      </c>
      <c r="AY221" s="14" t="s">
        <v>125</v>
      </c>
      <c r="BE221" s="207">
        <f>IF(N221="základní",J221,0)</f>
        <v>0</v>
      </c>
      <c r="BF221" s="207">
        <f>IF(N221="snížená",J221,0)</f>
        <v>0</v>
      </c>
      <c r="BG221" s="207">
        <f>IF(N221="zákl. přenesená",J221,0)</f>
        <v>0</v>
      </c>
      <c r="BH221" s="207">
        <f>IF(N221="sníž. přenesená",J221,0)</f>
        <v>0</v>
      </c>
      <c r="BI221" s="207">
        <f>IF(N221="nulová",J221,0)</f>
        <v>0</v>
      </c>
      <c r="BJ221" s="14" t="s">
        <v>79</v>
      </c>
      <c r="BK221" s="207">
        <f>ROUND(I221*H221,2)</f>
        <v>0</v>
      </c>
      <c r="BL221" s="14" t="s">
        <v>403</v>
      </c>
      <c r="BM221" s="206" t="s">
        <v>430</v>
      </c>
    </row>
    <row r="222" spans="1:65" s="12" customFormat="1" ht="22.9" customHeight="1">
      <c r="B222" s="179"/>
      <c r="C222" s="180"/>
      <c r="D222" s="181" t="s">
        <v>73</v>
      </c>
      <c r="E222" s="193" t="s">
        <v>431</v>
      </c>
      <c r="F222" s="193" t="s">
        <v>432</v>
      </c>
      <c r="G222" s="180"/>
      <c r="H222" s="180"/>
      <c r="I222" s="183"/>
      <c r="J222" s="194">
        <f>BK222</f>
        <v>0</v>
      </c>
      <c r="K222" s="180"/>
      <c r="L222" s="185"/>
      <c r="M222" s="186"/>
      <c r="N222" s="187"/>
      <c r="O222" s="187"/>
      <c r="P222" s="188">
        <f>P223</f>
        <v>0</v>
      </c>
      <c r="Q222" s="187"/>
      <c r="R222" s="188">
        <f>R223</f>
        <v>0</v>
      </c>
      <c r="S222" s="187"/>
      <c r="T222" s="189">
        <f>T223</f>
        <v>0</v>
      </c>
      <c r="AR222" s="190" t="s">
        <v>146</v>
      </c>
      <c r="AT222" s="191" t="s">
        <v>73</v>
      </c>
      <c r="AU222" s="191" t="s">
        <v>79</v>
      </c>
      <c r="AY222" s="190" t="s">
        <v>125</v>
      </c>
      <c r="BK222" s="192">
        <f>BK223</f>
        <v>0</v>
      </c>
    </row>
    <row r="223" spans="1:65" s="2" customFormat="1" ht="21.75" customHeight="1">
      <c r="A223" s="31"/>
      <c r="B223" s="32"/>
      <c r="C223" s="195" t="s">
        <v>433</v>
      </c>
      <c r="D223" s="195" t="s">
        <v>128</v>
      </c>
      <c r="E223" s="196" t="s">
        <v>434</v>
      </c>
      <c r="F223" s="197" t="s">
        <v>435</v>
      </c>
      <c r="G223" s="198" t="s">
        <v>402</v>
      </c>
      <c r="H223" s="199">
        <v>3487.94</v>
      </c>
      <c r="I223" s="200"/>
      <c r="J223" s="201">
        <f>ROUND(I223*H223,2)</f>
        <v>0</v>
      </c>
      <c r="K223" s="197" t="s">
        <v>171</v>
      </c>
      <c r="L223" s="36"/>
      <c r="M223" s="219" t="s">
        <v>1</v>
      </c>
      <c r="N223" s="220" t="s">
        <v>39</v>
      </c>
      <c r="O223" s="221"/>
      <c r="P223" s="222">
        <f>O223*H223</f>
        <v>0</v>
      </c>
      <c r="Q223" s="222">
        <v>0</v>
      </c>
      <c r="R223" s="222">
        <f>Q223*H223</f>
        <v>0</v>
      </c>
      <c r="S223" s="222">
        <v>0</v>
      </c>
      <c r="T223" s="223">
        <f>S223*H223</f>
        <v>0</v>
      </c>
      <c r="U223" s="31"/>
      <c r="V223" s="31"/>
      <c r="W223" s="31"/>
      <c r="X223" s="31"/>
      <c r="Y223" s="31"/>
      <c r="Z223" s="31"/>
      <c r="AA223" s="31"/>
      <c r="AB223" s="31"/>
      <c r="AC223" s="31"/>
      <c r="AD223" s="31"/>
      <c r="AE223" s="31"/>
      <c r="AR223" s="206" t="s">
        <v>403</v>
      </c>
      <c r="AT223" s="206" t="s">
        <v>128</v>
      </c>
      <c r="AU223" s="206" t="s">
        <v>81</v>
      </c>
      <c r="AY223" s="14" t="s">
        <v>125</v>
      </c>
      <c r="BE223" s="207">
        <f>IF(N223="základní",J223,0)</f>
        <v>0</v>
      </c>
      <c r="BF223" s="207">
        <f>IF(N223="snížená",J223,0)</f>
        <v>0</v>
      </c>
      <c r="BG223" s="207">
        <f>IF(N223="zákl. přenesená",J223,0)</f>
        <v>0</v>
      </c>
      <c r="BH223" s="207">
        <f>IF(N223="sníž. přenesená",J223,0)</f>
        <v>0</v>
      </c>
      <c r="BI223" s="207">
        <f>IF(N223="nulová",J223,0)</f>
        <v>0</v>
      </c>
      <c r="BJ223" s="14" t="s">
        <v>79</v>
      </c>
      <c r="BK223" s="207">
        <f>ROUND(I223*H223,2)</f>
        <v>0</v>
      </c>
      <c r="BL223" s="14" t="s">
        <v>403</v>
      </c>
      <c r="BM223" s="206" t="s">
        <v>436</v>
      </c>
    </row>
    <row r="224" spans="1:65" s="2" customFormat="1" ht="6.95" customHeight="1">
      <c r="A224" s="31"/>
      <c r="B224" s="51"/>
      <c r="C224" s="52"/>
      <c r="D224" s="52"/>
      <c r="E224" s="52"/>
      <c r="F224" s="52"/>
      <c r="G224" s="52"/>
      <c r="H224" s="52"/>
      <c r="I224" s="144"/>
      <c r="J224" s="52"/>
      <c r="K224" s="52"/>
      <c r="L224" s="36"/>
      <c r="M224" s="31"/>
      <c r="O224" s="31"/>
      <c r="P224" s="31"/>
      <c r="Q224" s="31"/>
      <c r="R224" s="31"/>
      <c r="S224" s="31"/>
      <c r="T224" s="31"/>
      <c r="U224" s="31"/>
      <c r="V224" s="31"/>
      <c r="W224" s="31"/>
      <c r="X224" s="31"/>
      <c r="Y224" s="31"/>
      <c r="Z224" s="31"/>
      <c r="AA224" s="31"/>
      <c r="AB224" s="31"/>
      <c r="AC224" s="31"/>
      <c r="AD224" s="31"/>
      <c r="AE224" s="31"/>
    </row>
  </sheetData>
  <sheetProtection algorithmName="SHA-512" hashValue="WcVaq0YM4V1PLrey+rGi14o94weGHYOACo3b/fkqTaCqwvUQ7DyPgKnk7Z3sGtYqJH6Crb/rD5eNWrV97UdIAg==" saltValue="O1saXKOzbRje71vy5NGnGgw2z3jSFeylBP9wxI2/7bQgicMsiSN7r9rGOkVuJBV6SQ0/69jnaS7kR1aDNs9gng==" spinCount="100000" sheet="1" objects="1" scenarios="1" formatColumns="0" formatRows="0" autoFilter="0"/>
  <autoFilter ref="C133:K223"/>
  <mergeCells count="6">
    <mergeCell ref="L2:V2"/>
    <mergeCell ref="E7:H7"/>
    <mergeCell ref="E16:H16"/>
    <mergeCell ref="E25:H25"/>
    <mergeCell ref="E85:H85"/>
    <mergeCell ref="E126:H126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stavby</vt:lpstr>
      <vt:lpstr>Smecky-vyuziti-prost - Vy...</vt:lpstr>
      <vt:lpstr>'Rekapitulace stavby'!Názvy_tisku</vt:lpstr>
      <vt:lpstr>'Smecky-vyuziti-prost - Vy...'!Názvy_tisku</vt:lpstr>
      <vt:lpstr>'Rekapitulace stavby'!Oblast_tisku</vt:lpstr>
      <vt:lpstr>'Smecky-vyuziti-prost - Vy...'!Oblast_tisku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Jana-PC\Jana</dc:creator>
  <cp:lastModifiedBy>Boháčová Štěpánka</cp:lastModifiedBy>
  <dcterms:created xsi:type="dcterms:W3CDTF">2020-06-09T07:25:04Z</dcterms:created>
  <dcterms:modified xsi:type="dcterms:W3CDTF">2020-10-14T08:12:48Z</dcterms:modified>
</cp:coreProperties>
</file>