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ovo\Documents\Sylva\Rozpočty\"/>
    </mc:Choice>
  </mc:AlternateContent>
  <bookViews>
    <workbookView xWindow="0" yWindow="0" windowWidth="0" windowHeight="0"/>
  </bookViews>
  <sheets>
    <sheet name="Rekapitulace stavby" sheetId="1" r:id="rId1"/>
    <sheet name="25-6 - SZIF výměna vstupn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'25-6 - SZIF výměna vstupn...'!$C$121:$K$157</definedName>
    <definedName name="_xlnm.Print_Area" localSheetId="1">'25-6 - SZIF výměna vstupn...'!$C$4:$J$76,'25-6 - SZIF výměna vstupn...'!$C$82:$J$105,'25-6 - SZIF výměna vstupn...'!$C$111:$J$157</definedName>
    <definedName name="_xlnm.Print_Titles" localSheetId="1">'25-6 - SZIF výměna vstupn...'!$121:$121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F116"/>
  <c r="E114"/>
  <c r="F87"/>
  <c r="E85"/>
  <c r="J22"/>
  <c r="E22"/>
  <c r="J119"/>
  <c r="J21"/>
  <c r="J19"/>
  <c r="E19"/>
  <c r="J118"/>
  <c r="J18"/>
  <c r="J16"/>
  <c r="E16"/>
  <c r="F119"/>
  <c r="J15"/>
  <c r="J13"/>
  <c r="E13"/>
  <c r="F118"/>
  <c r="J12"/>
  <c r="J10"/>
  <c r="J87"/>
  <c i="1" r="L90"/>
  <c r="AM90"/>
  <c r="AM89"/>
  <c r="L89"/>
  <c r="AM87"/>
  <c r="L87"/>
  <c r="L85"/>
  <c r="L84"/>
  <c i="2" r="BK157"/>
  <c r="BK142"/>
  <c r="BK138"/>
  <c r="BK128"/>
  <c r="J157"/>
  <c r="J153"/>
  <c r="J148"/>
  <c r="BK140"/>
  <c r="J129"/>
  <c r="BK151"/>
  <c r="J141"/>
  <c r="BK137"/>
  <c r="J131"/>
  <c r="BK153"/>
  <c r="BK144"/>
  <c r="BK141"/>
  <c r="BK126"/>
  <c r="BK156"/>
  <c r="J151"/>
  <c r="J144"/>
  <c r="J137"/>
  <c r="J126"/>
  <c r="BK155"/>
  <c r="BK148"/>
  <c r="J138"/>
  <c r="BK134"/>
  <c r="J150"/>
  <c r="J143"/>
  <c r="BK139"/>
  <c r="BK131"/>
  <c r="J125"/>
  <c r="J154"/>
  <c r="BK150"/>
  <c r="BK143"/>
  <c r="BK136"/>
  <c r="J128"/>
  <c r="F33"/>
  <c r="J156"/>
  <c r="J146"/>
  <c r="J134"/>
  <c r="J130"/>
  <c i="1" r="AS94"/>
  <c i="2" r="J155"/>
  <c r="BK146"/>
  <c r="J139"/>
  <c r="BK130"/>
  <c r="BK125"/>
  <c r="BK154"/>
  <c r="J142"/>
  <c r="J140"/>
  <c r="J136"/>
  <c r="BK129"/>
  <c l="1" r="BK124"/>
  <c r="J124"/>
  <c r="J96"/>
  <c r="BK127"/>
  <c r="J127"/>
  <c r="J97"/>
  <c r="T127"/>
  <c r="P135"/>
  <c r="P132"/>
  <c r="R124"/>
  <c r="BK135"/>
  <c r="J135"/>
  <c r="J100"/>
  <c r="R149"/>
  <c r="P124"/>
  <c r="P123"/>
  <c r="P127"/>
  <c r="T135"/>
  <c r="T132"/>
  <c r="BK149"/>
  <c r="J149"/>
  <c r="J103"/>
  <c r="T149"/>
  <c r="R152"/>
  <c r="T124"/>
  <c r="T123"/>
  <c r="R127"/>
  <c r="R135"/>
  <c r="R132"/>
  <c r="P149"/>
  <c r="BK152"/>
  <c r="J152"/>
  <c r="J104"/>
  <c r="P152"/>
  <c r="T152"/>
  <c r="BK133"/>
  <c r="BK147"/>
  <c r="J147"/>
  <c r="J102"/>
  <c r="BK145"/>
  <c r="J145"/>
  <c r="J101"/>
  <c r="J89"/>
  <c r="J90"/>
  <c r="J116"/>
  <c r="BE126"/>
  <c r="BE148"/>
  <c r="BE150"/>
  <c r="BE151"/>
  <c r="BE153"/>
  <c r="BE156"/>
  <c r="BE157"/>
  <c r="F90"/>
  <c r="BE125"/>
  <c r="BE128"/>
  <c r="BE139"/>
  <c r="BE141"/>
  <c r="BE142"/>
  <c r="BE143"/>
  <c r="BE146"/>
  <c r="BE154"/>
  <c r="BE155"/>
  <c r="F89"/>
  <c r="BE129"/>
  <c r="BE130"/>
  <c r="BE131"/>
  <c r="BE134"/>
  <c r="BE136"/>
  <c r="BE137"/>
  <c r="BE138"/>
  <c r="BE140"/>
  <c r="BE144"/>
  <c i="1" r="BB95"/>
  <c i="2" r="F35"/>
  <c i="1" r="BD95"/>
  <c r="BD94"/>
  <c r="W33"/>
  <c i="2" r="F32"/>
  <c i="1" r="BA95"/>
  <c r="BA94"/>
  <c r="W30"/>
  <c i="2" r="J32"/>
  <c i="1" r="AW95"/>
  <c i="2" r="F34"/>
  <c i="1" r="BC95"/>
  <c r="BC94"/>
  <c r="AY94"/>
  <c r="BB94"/>
  <c r="W31"/>
  <c i="2" l="1" r="T122"/>
  <c r="P122"/>
  <c i="1" r="AU95"/>
  <c i="2" r="BK132"/>
  <c r="J132"/>
  <c r="J98"/>
  <c r="R123"/>
  <c r="R122"/>
  <c r="BK123"/>
  <c r="J123"/>
  <c r="J95"/>
  <c r="J133"/>
  <c r="J99"/>
  <c i="1" r="AU94"/>
  <c r="AW94"/>
  <c r="AK30"/>
  <c r="W32"/>
  <c r="AX94"/>
  <c i="2" r="F31"/>
  <c i="1" r="AZ95"/>
  <c r="AZ94"/>
  <c r="AV94"/>
  <c r="AK29"/>
  <c i="2" r="J31"/>
  <c i="1" r="AV95"/>
  <c r="AT95"/>
  <c i="2" l="1" r="BK122"/>
  <c r="J122"/>
  <c r="J94"/>
  <c i="1" r="W29"/>
  <c r="AT94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<sst xmlns="http://schemas.openxmlformats.org/spreadsheetml/2006/main">
  <si>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</si>
  <si>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</si>
  <si>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</si>
  <si>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</si>
  <si>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{3592571e-ba62-4bf8-afa2-c3f490354283}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</si>
  <si>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</si>
  <si>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</si>
  <si>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</si>
  <si>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</si>
  <si>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</si>
  <si>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</si>
  <si>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</si>
  <si>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</si>
  <si>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</si>
  <si>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</si>
  <si>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</si>
  <si>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</si>
  <si>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SZIF výměna vstupních dveří</t>
  </si>
  <si>
    <t>KSO:</t>
  </si>
  <si>
    <t>CC-CZ:</t>
  </si>
  <si>
    <t>Místo:</t>
  </si>
  <si>
    <t>Praha 1</t>
  </si>
  <si>
    <t>Datum:</t>
  </si>
  <si>
    <t>4. 6. 2025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</si>
  <si>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</si>
  <si>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</si>
  <si>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</si>
  <si>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</si>
  <si>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</si>
  <si>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</si>
  <si>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</si>
  <si>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</si>
  <si>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</si>
  <si>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</si>
  <si>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</si>
  <si>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</si>
  <si>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</si>
  <si>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</si>
  <si>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</si>
  <si>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</si>
  <si>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</si>
  <si>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</si>
  <si>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</si>
  <si>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</si>
  <si>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</si>
  <si>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</si>
  <si>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</si>
  <si>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</si>
  <si>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</si>
  <si>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</si>
  <si>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</si>
  <si>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</si>
  <si>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</si>
  <si>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</si>
  <si>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</si>
  <si>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</si>
  <si>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</si>
  <si>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</si>
  <si>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</si>
  <si>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</si>
  <si>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</si>
  <si>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</si>
  <si>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</si>
  <si>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</si>
  <si>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</si>
  <si>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</si>
  <si>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</si>
  <si>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</si>
  <si>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</si>
  <si>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</si>
  <si>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</si>
  <si>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</si>
  <si>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</si>
  <si>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</si>
  <si>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</si>
  <si>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</si>
  <si>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</si>
  <si>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</si>
  <si>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</si>
  <si>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</si>
  <si>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</si>
  <si>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</si>
  <si>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</si>
  <si>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</si>
  <si>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</si>
  <si>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</si>
  <si>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</si>
  <si>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</si>
  <si>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</si>
  <si>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</si>
  <si>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</si>
  <si>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</si>
  <si>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</si>
  <si>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</si>
  <si>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</si>
  <si>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</si>
  <si>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</si>
  <si>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</si>
  <si>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</si>
  <si>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</si>
  <si>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</si>
  <si>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</si>
  <si>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</si>
  <si>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</si>
  <si>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</si>
  <si>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</si>
  <si>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</si>
  <si>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</si>
  <si>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</si>
  <si>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</si>
  <si>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</si>
  <si>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</si>
  <si>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</si>
  <si>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</si>
  <si>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</si>
  <si>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</si>
  <si>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</si>
  <si>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63200</t>
  </si>
  <si>
    <t>Začištění kolem otvorů</t>
  </si>
  <si>
    <t>m</t>
  </si>
  <si>
    <t>4</t>
  </si>
  <si>
    <t>747033815</t>
  </si>
  <si>
    <t>9651</t>
  </si>
  <si>
    <t>Ochránění stávajících konstrukcí</t>
  </si>
  <si>
    <t>soubor</t>
  </si>
  <si>
    <t>553683756</t>
  </si>
  <si>
    <t>9</t>
  </si>
  <si>
    <t>Ostatní konstrukce a práce, bourání</t>
  </si>
  <si>
    <t>3</t>
  </si>
  <si>
    <t>94110</t>
  </si>
  <si>
    <t>Kotvení nových dveří do stáv.zdiva po obvodě</t>
  </si>
  <si>
    <t>1010747801</t>
  </si>
  <si>
    <t>949100</t>
  </si>
  <si>
    <t>Stavební přípomoce</t>
  </si>
  <si>
    <t>-662940857</t>
  </si>
  <si>
    <t>5</t>
  </si>
  <si>
    <t>949101112</t>
  </si>
  <si>
    <t>Lešení pomocné pro objekty pozemních staveb s lešeňovou podlahou v přes 1,9 do 3,5 m zatížení do 150 kg/m2</t>
  </si>
  <si>
    <t>m2</t>
  </si>
  <si>
    <t>16429848</t>
  </si>
  <si>
    <t>998011</t>
  </si>
  <si>
    <t>Přesun hmot</t>
  </si>
  <si>
    <t>-495672637</t>
  </si>
  <si>
    <t>PSV</t>
  </si>
  <si>
    <t>Práce a dodávky PSV</t>
  </si>
  <si>
    <t>766</t>
  </si>
  <si>
    <t>Konstrukce truhlářské</t>
  </si>
  <si>
    <t>7</t>
  </si>
  <si>
    <t>7661</t>
  </si>
  <si>
    <t>Dřevěná konstrukce vstupního portálu dvoukřídl. dveří + nadsvětlík replika dle dokumentace D+M vč.osazení</t>
  </si>
  <si>
    <t>16</t>
  </si>
  <si>
    <t>1140636894</t>
  </si>
  <si>
    <t>767</t>
  </si>
  <si>
    <t>Konstrukce zámečnické</t>
  </si>
  <si>
    <t>8</t>
  </si>
  <si>
    <t>7671</t>
  </si>
  <si>
    <t>Kování panty dle dokumentace D+M</t>
  </si>
  <si>
    <t>kus</t>
  </si>
  <si>
    <t>-820487246</t>
  </si>
  <si>
    <t>7672</t>
  </si>
  <si>
    <t>Klika+ koule dle dokumentace D+M</t>
  </si>
  <si>
    <t>-770247384</t>
  </si>
  <si>
    <t>10</t>
  </si>
  <si>
    <t>7673</t>
  </si>
  <si>
    <t>Elektromotorický zámek KFV Genius dle dokumentace D+M</t>
  </si>
  <si>
    <t>1219325860</t>
  </si>
  <si>
    <t>11</t>
  </si>
  <si>
    <t>7674</t>
  </si>
  <si>
    <t>Bezpečnostní vložka D+M</t>
  </si>
  <si>
    <t>840798173</t>
  </si>
  <si>
    <t>7675</t>
  </si>
  <si>
    <t>Dveřní zavírač DORMA TS83 D+M</t>
  </si>
  <si>
    <t>2146753126</t>
  </si>
  <si>
    <t>13</t>
  </si>
  <si>
    <t>96806</t>
  </si>
  <si>
    <t>Vybourání stáv.portálu</t>
  </si>
  <si>
    <t>1891267129</t>
  </si>
  <si>
    <t>14</t>
  </si>
  <si>
    <t>7676</t>
  </si>
  <si>
    <t>Bezbariérový práh hliník dle dokumentace</t>
  </si>
  <si>
    <t>-889723010</t>
  </si>
  <si>
    <t>15</t>
  </si>
  <si>
    <t>7677</t>
  </si>
  <si>
    <t>Okopový plech mosazný</t>
  </si>
  <si>
    <t>-2126435353</t>
  </si>
  <si>
    <t>7678</t>
  </si>
  <si>
    <t>Vyztužení dveří Jakl.profily dle dokumentace 120/100/5 12,7 m</t>
  </si>
  <si>
    <t>kg</t>
  </si>
  <si>
    <t>1432382005</t>
  </si>
  <si>
    <t>783</t>
  </si>
  <si>
    <t>Dokončovací práce - nátěry</t>
  </si>
  <si>
    <t>17</t>
  </si>
  <si>
    <t>7831</t>
  </si>
  <si>
    <t>Povrchová úprava dle dokumentace D+M</t>
  </si>
  <si>
    <t>-1137494043</t>
  </si>
  <si>
    <t>784</t>
  </si>
  <si>
    <t>Dokončovací práce - malby a tapety</t>
  </si>
  <si>
    <t>18</t>
  </si>
  <si>
    <t>7841</t>
  </si>
  <si>
    <t>Malba dvoubarevným nátěrem odolným proti vlhkosti</t>
  </si>
  <si>
    <t>516991297</t>
  </si>
  <si>
    <t>787</t>
  </si>
  <si>
    <t>Dokončovací práce - zasklívání</t>
  </si>
  <si>
    <t>19</t>
  </si>
  <si>
    <t>7871</t>
  </si>
  <si>
    <t>Zasklívání sklem bezpečnostním dle dokumentace D+M</t>
  </si>
  <si>
    <t>1540723716</t>
  </si>
  <si>
    <t>20</t>
  </si>
  <si>
    <t>7872</t>
  </si>
  <si>
    <t>Dvojité těsnění celoobvodově elestický polymer D+M</t>
  </si>
  <si>
    <t>-392787036</t>
  </si>
  <si>
    <t>VRN</t>
  </si>
  <si>
    <t>Vedlejší rozpočtové náklady</t>
  </si>
  <si>
    <t>01</t>
  </si>
  <si>
    <t>Zařízení staveniště 1,5%</t>
  </si>
  <si>
    <t>994714153</t>
  </si>
  <si>
    <t>22</t>
  </si>
  <si>
    <t>02</t>
  </si>
  <si>
    <t>Územní vlivy 4,5%</t>
  </si>
  <si>
    <t>-1035487456</t>
  </si>
  <si>
    <t>23</t>
  </si>
  <si>
    <t>03</t>
  </si>
  <si>
    <t>Provozní vlivy 1,8%</t>
  </si>
  <si>
    <t>1421832090</t>
  </si>
  <si>
    <t>24</t>
  </si>
  <si>
    <t>04</t>
  </si>
  <si>
    <t>Mimostaveništní doprava 5%</t>
  </si>
  <si>
    <t>-1682317424</t>
  </si>
  <si>
    <t>25</t>
  </si>
  <si>
    <t>05</t>
  </si>
  <si>
    <t>Ztížené pracovní podmínky 3,5%</t>
  </si>
  <si>
    <t>1170780331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</si>
</sst>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26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26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28" t="s">
        <v>39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40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48" t="s">
        <v>46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49</v>
      </c>
      <c r="AI60" s="37"/>
      <c r="AJ60" s="37"/>
      <c r="AK60" s="37"/>
      <c r="AL60" s="37"/>
      <c r="AM60" s="54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49</v>
      </c>
      <c r="AI75" s="37"/>
      <c r="AJ75" s="37"/>
      <c r="AK75" s="37"/>
      <c r="AL75" s="37"/>
      <c r="AM75" s="54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25-6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SZIF výměna vstupních dveří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Praha 1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4. 6. 2025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54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55</v>
      </c>
      <c r="D92" s="76"/>
      <c r="E92" s="76"/>
      <c r="F92" s="76"/>
      <c r="G92" s="76"/>
      <c r="H92" s="77"/>
      <c r="I92" s="78" t="s">
        <v>56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57</v>
      </c>
      <c r="AH92" s="76"/>
      <c r="AI92" s="76"/>
      <c r="AJ92" s="76"/>
      <c r="AK92" s="76"/>
      <c r="AL92" s="76"/>
      <c r="AM92" s="76"/>
      <c r="AN92" s="78" t="s">
        <v>58</v>
      </c>
      <c r="AO92" s="76"/>
      <c r="AP92" s="80"/>
      <c r="AQ92" s="81" t="s">
        <v>59</v>
      </c>
      <c r="AR92" s="35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73</v>
      </c>
      <c r="BT94" s="98" t="s">
        <v>74</v>
      </c>
      <c r="BV94" s="98" t="s">
        <v>75</v>
      </c>
      <c r="BW94" s="98" t="s">
        <v>4</v>
      </c>
      <c r="BX94" s="98" t="s">
        <v>76</v>
      </c>
      <c r="CL94" s="98" t="s">
        <v>1</v>
      </c>
    </row>
    <row r="95" s="7" customFormat="1" ht="16.5" customHeight="1">
      <c r="A95" s="99" t="s">
        <v>77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'25-6 - SZIF výměna vstupn...'!J28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78</v>
      </c>
      <c r="AR95" s="100"/>
      <c r="AS95" s="106">
        <v>0</v>
      </c>
      <c r="AT95" s="107">
        <f>ROUND(SUM(AV95:AW95),2)</f>
        <v>0</v>
      </c>
      <c r="AU95" s="108">
        <f>'25-6 - SZIF výměna vstupn...'!P122</f>
        <v>0</v>
      </c>
      <c r="AV95" s="107">
        <f>'25-6 - SZIF výměna vstupn...'!J31</f>
        <v>0</v>
      </c>
      <c r="AW95" s="107">
        <f>'25-6 - SZIF výměna vstupn...'!J32</f>
        <v>0</v>
      </c>
      <c r="AX95" s="107">
        <f>'25-6 - SZIF výměna vstupn...'!J33</f>
        <v>0</v>
      </c>
      <c r="AY95" s="107">
        <f>'25-6 - SZIF výměna vstupn...'!J34</f>
        <v>0</v>
      </c>
      <c r="AZ95" s="107">
        <f>'25-6 - SZIF výměna vstupn...'!F31</f>
        <v>0</v>
      </c>
      <c r="BA95" s="107">
        <f>'25-6 - SZIF výměna vstupn...'!F32</f>
        <v>0</v>
      </c>
      <c r="BB95" s="107">
        <f>'25-6 - SZIF výměna vstupn...'!F33</f>
        <v>0</v>
      </c>
      <c r="BC95" s="107">
        <f>'25-6 - SZIF výměna vstupn...'!F34</f>
        <v>0</v>
      </c>
      <c r="BD95" s="109">
        <f>'25-6 - SZIF výměna vstupn...'!F35</f>
        <v>0</v>
      </c>
      <c r="BE95" s="7"/>
      <c r="BT95" s="110" t="s">
        <v>79</v>
      </c>
      <c r="BU95" s="110" t="s">
        <v>80</v>
      </c>
      <c r="BV95" s="110" t="s">
        <v>75</v>
      </c>
      <c r="BW95" s="110" t="s">
        <v>4</v>
      </c>
      <c r="BX95" s="110" t="s">
        <v>76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-6 - SZIF výměna vstup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="1" customFormat="1" ht="24.96" customHeight="1">
      <c r="B4" s="18"/>
      <c r="D4" s="19" t="s">
        <v>82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4. 6. 2025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27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28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27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30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27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32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27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33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34</v>
      </c>
      <c r="E28" s="34"/>
      <c r="F28" s="34"/>
      <c r="G28" s="34"/>
      <c r="H28" s="34"/>
      <c r="I28" s="34"/>
      <c r="J28" s="92">
        <f>ROUND(J122,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36</v>
      </c>
      <c r="G30" s="34"/>
      <c r="H30" s="34"/>
      <c r="I30" s="39" t="s">
        <v>35</v>
      </c>
      <c r="J30" s="39" t="s">
        <v>37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38</v>
      </c>
      <c r="E31" s="28" t="s">
        <v>39</v>
      </c>
      <c r="F31" s="117">
        <f>ROUND((SUM(BE122:BE157)),  2)</f>
        <v>0</v>
      </c>
      <c r="G31" s="34"/>
      <c r="H31" s="34"/>
      <c r="I31" s="118">
        <v>0.20999999999999999</v>
      </c>
      <c r="J31" s="117">
        <f>ROUND(((SUM(BE122:BE157))*I31),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40</v>
      </c>
      <c r="F32" s="117">
        <f>ROUND((SUM(BF122:BF157)),  2)</f>
        <v>0</v>
      </c>
      <c r="G32" s="34"/>
      <c r="H32" s="34"/>
      <c r="I32" s="118">
        <v>0.12</v>
      </c>
      <c r="J32" s="117">
        <f>ROUND(((SUM(BF122:BF157))*I32),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41</v>
      </c>
      <c r="F33" s="117">
        <f>ROUND((SUM(BG122:BG157)),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42</v>
      </c>
      <c r="F34" s="117">
        <f>ROUND((SUM(BH122:BH157)),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43</v>
      </c>
      <c r="F35" s="117">
        <f>ROUND((SUM(BI122:BI157)),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44</v>
      </c>
      <c r="E37" s="77"/>
      <c r="F37" s="77"/>
      <c r="G37" s="121" t="s">
        <v>45</v>
      </c>
      <c r="H37" s="122" t="s">
        <v>46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25" t="s">
        <v>50</v>
      </c>
      <c r="G61" s="54" t="s">
        <v>49</v>
      </c>
      <c r="H61" s="37"/>
      <c r="I61" s="37"/>
      <c r="J61" s="126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25" t="s">
        <v>50</v>
      </c>
      <c r="G76" s="54" t="s">
        <v>49</v>
      </c>
      <c r="H76" s="37"/>
      <c r="I76" s="37"/>
      <c r="J76" s="126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83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SZIF výměna vstupních dveří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>Praha 1</v>
      </c>
      <c r="G87" s="34"/>
      <c r="H87" s="34"/>
      <c r="I87" s="28" t="s">
        <v>22</v>
      </c>
      <c r="J87" s="65" t="str">
        <f>IF(J10="","",J10)</f>
        <v>4. 6. 2025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30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28</v>
      </c>
      <c r="D90" s="34"/>
      <c r="E90" s="34"/>
      <c r="F90" s="23" t="str">
        <f>IF(E16="","",E16)</f>
        <v>Vyplň údaj</v>
      </c>
      <c r="G90" s="34"/>
      <c r="H90" s="34"/>
      <c r="I90" s="28" t="s">
        <v>32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84</v>
      </c>
      <c r="D92" s="119"/>
      <c r="E92" s="119"/>
      <c r="F92" s="119"/>
      <c r="G92" s="119"/>
      <c r="H92" s="119"/>
      <c r="I92" s="119"/>
      <c r="J92" s="128" t="s">
        <v>85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86</v>
      </c>
      <c r="D94" s="34"/>
      <c r="E94" s="34"/>
      <c r="F94" s="34"/>
      <c r="G94" s="34"/>
      <c r="H94" s="34"/>
      <c r="I94" s="34"/>
      <c r="J94" s="92">
        <f>J122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87</v>
      </c>
    </row>
    <row r="95" s="9" customFormat="1" ht="24.96" customHeight="1">
      <c r="A95" s="9"/>
      <c r="B95" s="130"/>
      <c r="C95" s="9"/>
      <c r="D95" s="131" t="s">
        <v>88</v>
      </c>
      <c r="E95" s="132"/>
      <c r="F95" s="132"/>
      <c r="G95" s="132"/>
      <c r="H95" s="132"/>
      <c r="I95" s="132"/>
      <c r="J95" s="133">
        <f>J123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89</v>
      </c>
      <c r="E96" s="136"/>
      <c r="F96" s="136"/>
      <c r="G96" s="136"/>
      <c r="H96" s="136"/>
      <c r="I96" s="136"/>
      <c r="J96" s="137">
        <f>J124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90</v>
      </c>
      <c r="E97" s="136"/>
      <c r="F97" s="136"/>
      <c r="G97" s="136"/>
      <c r="H97" s="136"/>
      <c r="I97" s="136"/>
      <c r="J97" s="137">
        <f>J127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30"/>
      <c r="C98" s="9"/>
      <c r="D98" s="131" t="s">
        <v>91</v>
      </c>
      <c r="E98" s="132"/>
      <c r="F98" s="132"/>
      <c r="G98" s="132"/>
      <c r="H98" s="132"/>
      <c r="I98" s="132"/>
      <c r="J98" s="133">
        <f>J132</f>
        <v>0</v>
      </c>
      <c r="K98" s="9"/>
      <c r="L98" s="13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34"/>
      <c r="C99" s="10"/>
      <c r="D99" s="135" t="s">
        <v>92</v>
      </c>
      <c r="E99" s="136"/>
      <c r="F99" s="136"/>
      <c r="G99" s="136"/>
      <c r="H99" s="136"/>
      <c r="I99" s="136"/>
      <c r="J99" s="137">
        <f>J133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4"/>
      <c r="C100" s="10"/>
      <c r="D100" s="135" t="s">
        <v>93</v>
      </c>
      <c r="E100" s="136"/>
      <c r="F100" s="136"/>
      <c r="G100" s="136"/>
      <c r="H100" s="136"/>
      <c r="I100" s="136"/>
      <c r="J100" s="137">
        <f>J135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4"/>
      <c r="C101" s="10"/>
      <c r="D101" s="135" t="s">
        <v>94</v>
      </c>
      <c r="E101" s="136"/>
      <c r="F101" s="136"/>
      <c r="G101" s="136"/>
      <c r="H101" s="136"/>
      <c r="I101" s="136"/>
      <c r="J101" s="137">
        <f>J145</f>
        <v>0</v>
      </c>
      <c r="K101" s="10"/>
      <c r="L101" s="13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4"/>
      <c r="C102" s="10"/>
      <c r="D102" s="135" t="s">
        <v>95</v>
      </c>
      <c r="E102" s="136"/>
      <c r="F102" s="136"/>
      <c r="G102" s="136"/>
      <c r="H102" s="136"/>
      <c r="I102" s="136"/>
      <c r="J102" s="137">
        <f>J147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4"/>
      <c r="C103" s="10"/>
      <c r="D103" s="135" t="s">
        <v>96</v>
      </c>
      <c r="E103" s="136"/>
      <c r="F103" s="136"/>
      <c r="G103" s="136"/>
      <c r="H103" s="136"/>
      <c r="I103" s="136"/>
      <c r="J103" s="137">
        <f>J149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30"/>
      <c r="C104" s="9"/>
      <c r="D104" s="131" t="s">
        <v>97</v>
      </c>
      <c r="E104" s="132"/>
      <c r="F104" s="132"/>
      <c r="G104" s="132"/>
      <c r="H104" s="132"/>
      <c r="I104" s="132"/>
      <c r="J104" s="133">
        <f>J152</f>
        <v>0</v>
      </c>
      <c r="K104" s="9"/>
      <c r="L104" s="13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98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3" t="str">
        <f>E7</f>
        <v>SZIF výměna vstupních dveří</v>
      </c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20</v>
      </c>
      <c r="D116" s="34"/>
      <c r="E116" s="34"/>
      <c r="F116" s="23" t="str">
        <f>F10</f>
        <v>Praha 1</v>
      </c>
      <c r="G116" s="34"/>
      <c r="H116" s="34"/>
      <c r="I116" s="28" t="s">
        <v>22</v>
      </c>
      <c r="J116" s="65" t="str">
        <f>IF(J10="","",J10)</f>
        <v>4. 6. 2025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24</v>
      </c>
      <c r="D118" s="34"/>
      <c r="E118" s="34"/>
      <c r="F118" s="23" t="str">
        <f>E13</f>
        <v xml:space="preserve"> </v>
      </c>
      <c r="G118" s="34"/>
      <c r="H118" s="34"/>
      <c r="I118" s="28" t="s">
        <v>30</v>
      </c>
      <c r="J118" s="32" t="str">
        <f>E19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28</v>
      </c>
      <c r="D119" s="34"/>
      <c r="E119" s="34"/>
      <c r="F119" s="23" t="str">
        <f>IF(E16="","",E16)</f>
        <v>Vyplň údaj</v>
      </c>
      <c r="G119" s="34"/>
      <c r="H119" s="34"/>
      <c r="I119" s="28" t="s">
        <v>32</v>
      </c>
      <c r="J119" s="32" t="str">
        <f>E22</f>
        <v xml:space="preserve"> </v>
      </c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38"/>
      <c r="B121" s="139"/>
      <c r="C121" s="140" t="s">
        <v>99</v>
      </c>
      <c r="D121" s="141" t="s">
        <v>59</v>
      </c>
      <c r="E121" s="141" t="s">
        <v>55</v>
      </c>
      <c r="F121" s="141" t="s">
        <v>56</v>
      </c>
      <c r="G121" s="141" t="s">
        <v>100</v>
      </c>
      <c r="H121" s="141" t="s">
        <v>101</v>
      </c>
      <c r="I121" s="141" t="s">
        <v>102</v>
      </c>
      <c r="J121" s="142" t="s">
        <v>85</v>
      </c>
      <c r="K121" s="143" t="s">
        <v>103</v>
      </c>
      <c r="L121" s="144"/>
      <c r="M121" s="82" t="s">
        <v>1</v>
      </c>
      <c r="N121" s="83" t="s">
        <v>38</v>
      </c>
      <c r="O121" s="83" t="s">
        <v>104</v>
      </c>
      <c r="P121" s="83" t="s">
        <v>105</v>
      </c>
      <c r="Q121" s="83" t="s">
        <v>106</v>
      </c>
      <c r="R121" s="83" t="s">
        <v>107</v>
      </c>
      <c r="S121" s="83" t="s">
        <v>108</v>
      </c>
      <c r="T121" s="84" t="s">
        <v>109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="2" customFormat="1" ht="22.8" customHeight="1">
      <c r="A122" s="34"/>
      <c r="B122" s="35"/>
      <c r="C122" s="89" t="s">
        <v>110</v>
      </c>
      <c r="D122" s="34"/>
      <c r="E122" s="34"/>
      <c r="F122" s="34"/>
      <c r="G122" s="34"/>
      <c r="H122" s="34"/>
      <c r="I122" s="34"/>
      <c r="J122" s="145">
        <f>BK122</f>
        <v>0</v>
      </c>
      <c r="K122" s="34"/>
      <c r="L122" s="35"/>
      <c r="M122" s="85"/>
      <c r="N122" s="69"/>
      <c r="O122" s="86"/>
      <c r="P122" s="146">
        <f>P123+P132+P152</f>
        <v>0</v>
      </c>
      <c r="Q122" s="86"/>
      <c r="R122" s="146">
        <f>R123+R132+R152</f>
        <v>0</v>
      </c>
      <c r="S122" s="86"/>
      <c r="T122" s="147">
        <f>T123+T132+T152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73</v>
      </c>
      <c r="AU122" s="15" t="s">
        <v>87</v>
      </c>
      <c r="BK122" s="148">
        <f>BK123+BK132+BK152</f>
        <v>0</v>
      </c>
    </row>
    <row r="123" s="12" customFormat="1" ht="25.92" customHeight="1">
      <c r="A123" s="12"/>
      <c r="B123" s="149"/>
      <c r="C123" s="12"/>
      <c r="D123" s="150" t="s">
        <v>73</v>
      </c>
      <c r="E123" s="151" t="s">
        <v>111</v>
      </c>
      <c r="F123" s="151" t="s">
        <v>112</v>
      </c>
      <c r="G123" s="12"/>
      <c r="H123" s="12"/>
      <c r="I123" s="152"/>
      <c r="J123" s="153">
        <f>BK123</f>
        <v>0</v>
      </c>
      <c r="K123" s="12"/>
      <c r="L123" s="149"/>
      <c r="M123" s="154"/>
      <c r="N123" s="155"/>
      <c r="O123" s="155"/>
      <c r="P123" s="156">
        <f>P124+P127</f>
        <v>0</v>
      </c>
      <c r="Q123" s="155"/>
      <c r="R123" s="156">
        <f>R124+R127</f>
        <v>0</v>
      </c>
      <c r="S123" s="155"/>
      <c r="T123" s="157">
        <f>T124+T127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0" t="s">
        <v>79</v>
      </c>
      <c r="AT123" s="158" t="s">
        <v>73</v>
      </c>
      <c r="AU123" s="158" t="s">
        <v>74</v>
      </c>
      <c r="AY123" s="150" t="s">
        <v>113</v>
      </c>
      <c r="BK123" s="159">
        <f>BK124+BK127</f>
        <v>0</v>
      </c>
    </row>
    <row r="124" s="12" customFormat="1" ht="22.8" customHeight="1">
      <c r="A124" s="12"/>
      <c r="B124" s="149"/>
      <c r="C124" s="12"/>
      <c r="D124" s="150" t="s">
        <v>73</v>
      </c>
      <c r="E124" s="160" t="s">
        <v>114</v>
      </c>
      <c r="F124" s="160" t="s">
        <v>115</v>
      </c>
      <c r="G124" s="12"/>
      <c r="H124" s="12"/>
      <c r="I124" s="152"/>
      <c r="J124" s="161">
        <f>BK124</f>
        <v>0</v>
      </c>
      <c r="K124" s="12"/>
      <c r="L124" s="149"/>
      <c r="M124" s="154"/>
      <c r="N124" s="155"/>
      <c r="O124" s="155"/>
      <c r="P124" s="156">
        <f>SUM(P125:P126)</f>
        <v>0</v>
      </c>
      <c r="Q124" s="155"/>
      <c r="R124" s="156">
        <f>SUM(R125:R126)</f>
        <v>0</v>
      </c>
      <c r="S124" s="155"/>
      <c r="T124" s="157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0" t="s">
        <v>79</v>
      </c>
      <c r="AT124" s="158" t="s">
        <v>73</v>
      </c>
      <c r="AU124" s="158" t="s">
        <v>79</v>
      </c>
      <c r="AY124" s="150" t="s">
        <v>113</v>
      </c>
      <c r="BK124" s="159">
        <f>SUM(BK125:BK126)</f>
        <v>0</v>
      </c>
    </row>
    <row r="125" s="2" customFormat="1" ht="16.5" customHeight="1">
      <c r="A125" s="34"/>
      <c r="B125" s="162"/>
      <c r="C125" s="163" t="s">
        <v>79</v>
      </c>
      <c r="D125" s="163" t="s">
        <v>116</v>
      </c>
      <c r="E125" s="164" t="s">
        <v>117</v>
      </c>
      <c r="F125" s="165" t="s">
        <v>118</v>
      </c>
      <c r="G125" s="166" t="s">
        <v>119</v>
      </c>
      <c r="H125" s="167">
        <v>24</v>
      </c>
      <c r="I125" s="168"/>
      <c r="J125" s="169">
        <f>ROUND(I125*H125,2)</f>
        <v>0</v>
      </c>
      <c r="K125" s="170"/>
      <c r="L125" s="35"/>
      <c r="M125" s="171" t="s">
        <v>1</v>
      </c>
      <c r="N125" s="172" t="s">
        <v>39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5" t="s">
        <v>120</v>
      </c>
      <c r="AT125" s="175" t="s">
        <v>116</v>
      </c>
      <c r="AU125" s="175" t="s">
        <v>81</v>
      </c>
      <c r="AY125" s="15" t="s">
        <v>113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15" t="s">
        <v>79</v>
      </c>
      <c r="BK125" s="176">
        <f>ROUND(I125*H125,2)</f>
        <v>0</v>
      </c>
      <c r="BL125" s="15" t="s">
        <v>120</v>
      </c>
      <c r="BM125" s="175" t="s">
        <v>121</v>
      </c>
    </row>
    <row r="126" s="2" customFormat="1" ht="16.5" customHeight="1">
      <c r="A126" s="34"/>
      <c r="B126" s="162"/>
      <c r="C126" s="163" t="s">
        <v>81</v>
      </c>
      <c r="D126" s="163" t="s">
        <v>116</v>
      </c>
      <c r="E126" s="164" t="s">
        <v>122</v>
      </c>
      <c r="F126" s="165" t="s">
        <v>123</v>
      </c>
      <c r="G126" s="166" t="s">
        <v>124</v>
      </c>
      <c r="H126" s="167">
        <v>1</v>
      </c>
      <c r="I126" s="168"/>
      <c r="J126" s="169">
        <f>ROUND(I126*H126,2)</f>
        <v>0</v>
      </c>
      <c r="K126" s="170"/>
      <c r="L126" s="35"/>
      <c r="M126" s="171" t="s">
        <v>1</v>
      </c>
      <c r="N126" s="172" t="s">
        <v>39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5" t="s">
        <v>120</v>
      </c>
      <c r="AT126" s="175" t="s">
        <v>116</v>
      </c>
      <c r="AU126" s="175" t="s">
        <v>81</v>
      </c>
      <c r="AY126" s="15" t="s">
        <v>113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15" t="s">
        <v>79</v>
      </c>
      <c r="BK126" s="176">
        <f>ROUND(I126*H126,2)</f>
        <v>0</v>
      </c>
      <c r="BL126" s="15" t="s">
        <v>120</v>
      </c>
      <c r="BM126" s="175" t="s">
        <v>125</v>
      </c>
    </row>
    <row r="127" s="12" customFormat="1" ht="22.8" customHeight="1">
      <c r="A127" s="12"/>
      <c r="B127" s="149"/>
      <c r="C127" s="12"/>
      <c r="D127" s="150" t="s">
        <v>73</v>
      </c>
      <c r="E127" s="160" t="s">
        <v>126</v>
      </c>
      <c r="F127" s="160" t="s">
        <v>127</v>
      </c>
      <c r="G127" s="12"/>
      <c r="H127" s="12"/>
      <c r="I127" s="152"/>
      <c r="J127" s="161">
        <f>BK127</f>
        <v>0</v>
      </c>
      <c r="K127" s="12"/>
      <c r="L127" s="149"/>
      <c r="M127" s="154"/>
      <c r="N127" s="155"/>
      <c r="O127" s="155"/>
      <c r="P127" s="156">
        <f>SUM(P128:P131)</f>
        <v>0</v>
      </c>
      <c r="Q127" s="155"/>
      <c r="R127" s="156">
        <f>SUM(R128:R131)</f>
        <v>0</v>
      </c>
      <c r="S127" s="155"/>
      <c r="T127" s="157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0" t="s">
        <v>79</v>
      </c>
      <c r="AT127" s="158" t="s">
        <v>73</v>
      </c>
      <c r="AU127" s="158" t="s">
        <v>79</v>
      </c>
      <c r="AY127" s="150" t="s">
        <v>113</v>
      </c>
      <c r="BK127" s="159">
        <f>SUM(BK128:BK131)</f>
        <v>0</v>
      </c>
    </row>
    <row r="128" s="2" customFormat="1" ht="16.5" customHeight="1">
      <c r="A128" s="34"/>
      <c r="B128" s="162"/>
      <c r="C128" s="163" t="s">
        <v>128</v>
      </c>
      <c r="D128" s="163" t="s">
        <v>116</v>
      </c>
      <c r="E128" s="164" t="s">
        <v>129</v>
      </c>
      <c r="F128" s="165" t="s">
        <v>130</v>
      </c>
      <c r="G128" s="166" t="s">
        <v>119</v>
      </c>
      <c r="H128" s="167">
        <v>24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39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120</v>
      </c>
      <c r="AT128" s="175" t="s">
        <v>116</v>
      </c>
      <c r="AU128" s="175" t="s">
        <v>81</v>
      </c>
      <c r="AY128" s="15" t="s">
        <v>113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79</v>
      </c>
      <c r="BK128" s="176">
        <f>ROUND(I128*H128,2)</f>
        <v>0</v>
      </c>
      <c r="BL128" s="15" t="s">
        <v>120</v>
      </c>
      <c r="BM128" s="175" t="s">
        <v>131</v>
      </c>
    </row>
    <row r="129" s="2" customFormat="1" ht="16.5" customHeight="1">
      <c r="A129" s="34"/>
      <c r="B129" s="162"/>
      <c r="C129" s="163" t="s">
        <v>120</v>
      </c>
      <c r="D129" s="163" t="s">
        <v>116</v>
      </c>
      <c r="E129" s="164" t="s">
        <v>132</v>
      </c>
      <c r="F129" s="165" t="s">
        <v>133</v>
      </c>
      <c r="G129" s="166" t="s">
        <v>124</v>
      </c>
      <c r="H129" s="167">
        <v>1</v>
      </c>
      <c r="I129" s="168"/>
      <c r="J129" s="169">
        <f>ROUND(I129*H129,2)</f>
        <v>0</v>
      </c>
      <c r="K129" s="170"/>
      <c r="L129" s="35"/>
      <c r="M129" s="171" t="s">
        <v>1</v>
      </c>
      <c r="N129" s="172" t="s">
        <v>39</v>
      </c>
      <c r="O129" s="73"/>
      <c r="P129" s="173">
        <f>O129*H129</f>
        <v>0</v>
      </c>
      <c r="Q129" s="173">
        <v>0</v>
      </c>
      <c r="R129" s="173">
        <f>Q129*H129</f>
        <v>0</v>
      </c>
      <c r="S129" s="173">
        <v>0</v>
      </c>
      <c r="T129" s="174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120</v>
      </c>
      <c r="AT129" s="175" t="s">
        <v>116</v>
      </c>
      <c r="AU129" s="175" t="s">
        <v>81</v>
      </c>
      <c r="AY129" s="15" t="s">
        <v>113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79</v>
      </c>
      <c r="BK129" s="176">
        <f>ROUND(I129*H129,2)</f>
        <v>0</v>
      </c>
      <c r="BL129" s="15" t="s">
        <v>120</v>
      </c>
      <c r="BM129" s="175" t="s">
        <v>134</v>
      </c>
    </row>
    <row r="130" s="2" customFormat="1" ht="37.8" customHeight="1">
      <c r="A130" s="34"/>
      <c r="B130" s="162"/>
      <c r="C130" s="163" t="s">
        <v>135</v>
      </c>
      <c r="D130" s="163" t="s">
        <v>116</v>
      </c>
      <c r="E130" s="164" t="s">
        <v>136</v>
      </c>
      <c r="F130" s="165" t="s">
        <v>137</v>
      </c>
      <c r="G130" s="166" t="s">
        <v>138</v>
      </c>
      <c r="H130" s="167">
        <v>12</v>
      </c>
      <c r="I130" s="168"/>
      <c r="J130" s="169">
        <f>ROUND(I130*H130,2)</f>
        <v>0</v>
      </c>
      <c r="K130" s="170"/>
      <c r="L130" s="35"/>
      <c r="M130" s="171" t="s">
        <v>1</v>
      </c>
      <c r="N130" s="172" t="s">
        <v>39</v>
      </c>
      <c r="O130" s="73"/>
      <c r="P130" s="173">
        <f>O130*H130</f>
        <v>0</v>
      </c>
      <c r="Q130" s="173">
        <v>0</v>
      </c>
      <c r="R130" s="173">
        <f>Q130*H130</f>
        <v>0</v>
      </c>
      <c r="S130" s="173">
        <v>0</v>
      </c>
      <c r="T130" s="17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120</v>
      </c>
      <c r="AT130" s="175" t="s">
        <v>116</v>
      </c>
      <c r="AU130" s="175" t="s">
        <v>81</v>
      </c>
      <c r="AY130" s="15" t="s">
        <v>113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79</v>
      </c>
      <c r="BK130" s="176">
        <f>ROUND(I130*H130,2)</f>
        <v>0</v>
      </c>
      <c r="BL130" s="15" t="s">
        <v>120</v>
      </c>
      <c r="BM130" s="175" t="s">
        <v>139</v>
      </c>
    </row>
    <row r="131" s="2" customFormat="1" ht="16.5" customHeight="1">
      <c r="A131" s="34"/>
      <c r="B131" s="162"/>
      <c r="C131" s="163" t="s">
        <v>114</v>
      </c>
      <c r="D131" s="163" t="s">
        <v>116</v>
      </c>
      <c r="E131" s="164" t="s">
        <v>140</v>
      </c>
      <c r="F131" s="165" t="s">
        <v>141</v>
      </c>
      <c r="G131" s="166" t="s">
        <v>124</v>
      </c>
      <c r="H131" s="167">
        <v>1</v>
      </c>
      <c r="I131" s="168"/>
      <c r="J131" s="169">
        <f>ROUND(I131*H131,2)</f>
        <v>0</v>
      </c>
      <c r="K131" s="170"/>
      <c r="L131" s="35"/>
      <c r="M131" s="171" t="s">
        <v>1</v>
      </c>
      <c r="N131" s="172" t="s">
        <v>39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5" t="s">
        <v>120</v>
      </c>
      <c r="AT131" s="175" t="s">
        <v>116</v>
      </c>
      <c r="AU131" s="175" t="s">
        <v>81</v>
      </c>
      <c r="AY131" s="15" t="s">
        <v>113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5" t="s">
        <v>79</v>
      </c>
      <c r="BK131" s="176">
        <f>ROUND(I131*H131,2)</f>
        <v>0</v>
      </c>
      <c r="BL131" s="15" t="s">
        <v>120</v>
      </c>
      <c r="BM131" s="175" t="s">
        <v>142</v>
      </c>
    </row>
    <row r="132" s="12" customFormat="1" ht="25.92" customHeight="1">
      <c r="A132" s="12"/>
      <c r="B132" s="149"/>
      <c r="C132" s="12"/>
      <c r="D132" s="150" t="s">
        <v>73</v>
      </c>
      <c r="E132" s="151" t="s">
        <v>143</v>
      </c>
      <c r="F132" s="151" t="s">
        <v>144</v>
      </c>
      <c r="G132" s="12"/>
      <c r="H132" s="12"/>
      <c r="I132" s="152"/>
      <c r="J132" s="153">
        <f>BK132</f>
        <v>0</v>
      </c>
      <c r="K132" s="12"/>
      <c r="L132" s="149"/>
      <c r="M132" s="154"/>
      <c r="N132" s="155"/>
      <c r="O132" s="155"/>
      <c r="P132" s="156">
        <f>P133+P135+P145+P147+P149</f>
        <v>0</v>
      </c>
      <c r="Q132" s="155"/>
      <c r="R132" s="156">
        <f>R133+R135+R145+R147+R149</f>
        <v>0</v>
      </c>
      <c r="S132" s="155"/>
      <c r="T132" s="157">
        <f>T133+T135+T145+T147+T149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0" t="s">
        <v>81</v>
      </c>
      <c r="AT132" s="158" t="s">
        <v>73</v>
      </c>
      <c r="AU132" s="158" t="s">
        <v>74</v>
      </c>
      <c r="AY132" s="150" t="s">
        <v>113</v>
      </c>
      <c r="BK132" s="159">
        <f>BK133+BK135+BK145+BK147+BK149</f>
        <v>0</v>
      </c>
    </row>
    <row r="133" s="12" customFormat="1" ht="22.8" customHeight="1">
      <c r="A133" s="12"/>
      <c r="B133" s="149"/>
      <c r="C133" s="12"/>
      <c r="D133" s="150" t="s">
        <v>73</v>
      </c>
      <c r="E133" s="160" t="s">
        <v>145</v>
      </c>
      <c r="F133" s="160" t="s">
        <v>146</v>
      </c>
      <c r="G133" s="12"/>
      <c r="H133" s="12"/>
      <c r="I133" s="152"/>
      <c r="J133" s="161">
        <f>BK133</f>
        <v>0</v>
      </c>
      <c r="K133" s="12"/>
      <c r="L133" s="149"/>
      <c r="M133" s="154"/>
      <c r="N133" s="155"/>
      <c r="O133" s="155"/>
      <c r="P133" s="156">
        <f>P134</f>
        <v>0</v>
      </c>
      <c r="Q133" s="155"/>
      <c r="R133" s="156">
        <f>R134</f>
        <v>0</v>
      </c>
      <c r="S133" s="155"/>
      <c r="T133" s="157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0" t="s">
        <v>81</v>
      </c>
      <c r="AT133" s="158" t="s">
        <v>73</v>
      </c>
      <c r="AU133" s="158" t="s">
        <v>79</v>
      </c>
      <c r="AY133" s="150" t="s">
        <v>113</v>
      </c>
      <c r="BK133" s="159">
        <f>BK134</f>
        <v>0</v>
      </c>
    </row>
    <row r="134" s="2" customFormat="1" ht="33" customHeight="1">
      <c r="A134" s="34"/>
      <c r="B134" s="162"/>
      <c r="C134" s="163" t="s">
        <v>147</v>
      </c>
      <c r="D134" s="163" t="s">
        <v>116</v>
      </c>
      <c r="E134" s="164" t="s">
        <v>148</v>
      </c>
      <c r="F134" s="165" t="s">
        <v>149</v>
      </c>
      <c r="G134" s="166" t="s">
        <v>124</v>
      </c>
      <c r="H134" s="167">
        <v>1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39</v>
      </c>
      <c r="O134" s="73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150</v>
      </c>
      <c r="AT134" s="175" t="s">
        <v>116</v>
      </c>
      <c r="AU134" s="175" t="s">
        <v>81</v>
      </c>
      <c r="AY134" s="15" t="s">
        <v>113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79</v>
      </c>
      <c r="BK134" s="176">
        <f>ROUND(I134*H134,2)</f>
        <v>0</v>
      </c>
      <c r="BL134" s="15" t="s">
        <v>150</v>
      </c>
      <c r="BM134" s="175" t="s">
        <v>151</v>
      </c>
    </row>
    <row r="135" s="12" customFormat="1" ht="22.8" customHeight="1">
      <c r="A135" s="12"/>
      <c r="B135" s="149"/>
      <c r="C135" s="12"/>
      <c r="D135" s="150" t="s">
        <v>73</v>
      </c>
      <c r="E135" s="160" t="s">
        <v>152</v>
      </c>
      <c r="F135" s="160" t="s">
        <v>153</v>
      </c>
      <c r="G135" s="12"/>
      <c r="H135" s="12"/>
      <c r="I135" s="152"/>
      <c r="J135" s="161">
        <f>BK135</f>
        <v>0</v>
      </c>
      <c r="K135" s="12"/>
      <c r="L135" s="149"/>
      <c r="M135" s="154"/>
      <c r="N135" s="155"/>
      <c r="O135" s="155"/>
      <c r="P135" s="156">
        <f>SUM(P136:P144)</f>
        <v>0</v>
      </c>
      <c r="Q135" s="155"/>
      <c r="R135" s="156">
        <f>SUM(R136:R144)</f>
        <v>0</v>
      </c>
      <c r="S135" s="155"/>
      <c r="T135" s="157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0" t="s">
        <v>81</v>
      </c>
      <c r="AT135" s="158" t="s">
        <v>73</v>
      </c>
      <c r="AU135" s="158" t="s">
        <v>79</v>
      </c>
      <c r="AY135" s="150" t="s">
        <v>113</v>
      </c>
      <c r="BK135" s="159">
        <f>SUM(BK136:BK144)</f>
        <v>0</v>
      </c>
    </row>
    <row r="136" s="2" customFormat="1" ht="16.5" customHeight="1">
      <c r="A136" s="34"/>
      <c r="B136" s="162"/>
      <c r="C136" s="163" t="s">
        <v>154</v>
      </c>
      <c r="D136" s="163" t="s">
        <v>116</v>
      </c>
      <c r="E136" s="164" t="s">
        <v>155</v>
      </c>
      <c r="F136" s="165" t="s">
        <v>156</v>
      </c>
      <c r="G136" s="166" t="s">
        <v>157</v>
      </c>
      <c r="H136" s="167">
        <v>8</v>
      </c>
      <c r="I136" s="168"/>
      <c r="J136" s="169">
        <f>ROUND(I136*H136,2)</f>
        <v>0</v>
      </c>
      <c r="K136" s="170"/>
      <c r="L136" s="35"/>
      <c r="M136" s="171" t="s">
        <v>1</v>
      </c>
      <c r="N136" s="172" t="s">
        <v>39</v>
      </c>
      <c r="O136" s="73"/>
      <c r="P136" s="173">
        <f>O136*H136</f>
        <v>0</v>
      </c>
      <c r="Q136" s="173">
        <v>0</v>
      </c>
      <c r="R136" s="173">
        <f>Q136*H136</f>
        <v>0</v>
      </c>
      <c r="S136" s="173">
        <v>0</v>
      </c>
      <c r="T136" s="17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5" t="s">
        <v>150</v>
      </c>
      <c r="AT136" s="175" t="s">
        <v>116</v>
      </c>
      <c r="AU136" s="175" t="s">
        <v>81</v>
      </c>
      <c r="AY136" s="15" t="s">
        <v>113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5" t="s">
        <v>79</v>
      </c>
      <c r="BK136" s="176">
        <f>ROUND(I136*H136,2)</f>
        <v>0</v>
      </c>
      <c r="BL136" s="15" t="s">
        <v>150</v>
      </c>
      <c r="BM136" s="175" t="s">
        <v>158</v>
      </c>
    </row>
    <row r="137" s="2" customFormat="1" ht="16.5" customHeight="1">
      <c r="A137" s="34"/>
      <c r="B137" s="162"/>
      <c r="C137" s="163" t="s">
        <v>126</v>
      </c>
      <c r="D137" s="163" t="s">
        <v>116</v>
      </c>
      <c r="E137" s="164" t="s">
        <v>159</v>
      </c>
      <c r="F137" s="165" t="s">
        <v>160</v>
      </c>
      <c r="G137" s="166" t="s">
        <v>157</v>
      </c>
      <c r="H137" s="167">
        <v>1</v>
      </c>
      <c r="I137" s="168"/>
      <c r="J137" s="169">
        <f>ROUND(I137*H137,2)</f>
        <v>0</v>
      </c>
      <c r="K137" s="170"/>
      <c r="L137" s="35"/>
      <c r="M137" s="171" t="s">
        <v>1</v>
      </c>
      <c r="N137" s="172" t="s">
        <v>39</v>
      </c>
      <c r="O137" s="73"/>
      <c r="P137" s="173">
        <f>O137*H137</f>
        <v>0</v>
      </c>
      <c r="Q137" s="173">
        <v>0</v>
      </c>
      <c r="R137" s="173">
        <f>Q137*H137</f>
        <v>0</v>
      </c>
      <c r="S137" s="173">
        <v>0</v>
      </c>
      <c r="T137" s="17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5" t="s">
        <v>150</v>
      </c>
      <c r="AT137" s="175" t="s">
        <v>116</v>
      </c>
      <c r="AU137" s="175" t="s">
        <v>81</v>
      </c>
      <c r="AY137" s="15" t="s">
        <v>113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5" t="s">
        <v>79</v>
      </c>
      <c r="BK137" s="176">
        <f>ROUND(I137*H137,2)</f>
        <v>0</v>
      </c>
      <c r="BL137" s="15" t="s">
        <v>150</v>
      </c>
      <c r="BM137" s="175" t="s">
        <v>161</v>
      </c>
    </row>
    <row r="138" s="2" customFormat="1" ht="24.15" customHeight="1">
      <c r="A138" s="34"/>
      <c r="B138" s="162"/>
      <c r="C138" s="163" t="s">
        <v>162</v>
      </c>
      <c r="D138" s="163" t="s">
        <v>116</v>
      </c>
      <c r="E138" s="164" t="s">
        <v>163</v>
      </c>
      <c r="F138" s="165" t="s">
        <v>164</v>
      </c>
      <c r="G138" s="166" t="s">
        <v>124</v>
      </c>
      <c r="H138" s="167">
        <v>1</v>
      </c>
      <c r="I138" s="168"/>
      <c r="J138" s="169">
        <f>ROUND(I138*H138,2)</f>
        <v>0</v>
      </c>
      <c r="K138" s="170"/>
      <c r="L138" s="35"/>
      <c r="M138" s="171" t="s">
        <v>1</v>
      </c>
      <c r="N138" s="172" t="s">
        <v>39</v>
      </c>
      <c r="O138" s="73"/>
      <c r="P138" s="173">
        <f>O138*H138</f>
        <v>0</v>
      </c>
      <c r="Q138" s="173">
        <v>0</v>
      </c>
      <c r="R138" s="173">
        <f>Q138*H138</f>
        <v>0</v>
      </c>
      <c r="S138" s="173">
        <v>0</v>
      </c>
      <c r="T138" s="17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5" t="s">
        <v>150</v>
      </c>
      <c r="AT138" s="175" t="s">
        <v>116</v>
      </c>
      <c r="AU138" s="175" t="s">
        <v>81</v>
      </c>
      <c r="AY138" s="15" t="s">
        <v>113</v>
      </c>
      <c r="BE138" s="176">
        <f>IF(N138="základní",J138,0)</f>
        <v>0</v>
      </c>
      <c r="BF138" s="176">
        <f>IF(N138="snížená",J138,0)</f>
        <v>0</v>
      </c>
      <c r="BG138" s="176">
        <f>IF(N138="zákl. přenesená",J138,0)</f>
        <v>0</v>
      </c>
      <c r="BH138" s="176">
        <f>IF(N138="sníž. přenesená",J138,0)</f>
        <v>0</v>
      </c>
      <c r="BI138" s="176">
        <f>IF(N138="nulová",J138,0)</f>
        <v>0</v>
      </c>
      <c r="BJ138" s="15" t="s">
        <v>79</v>
      </c>
      <c r="BK138" s="176">
        <f>ROUND(I138*H138,2)</f>
        <v>0</v>
      </c>
      <c r="BL138" s="15" t="s">
        <v>150</v>
      </c>
      <c r="BM138" s="175" t="s">
        <v>165</v>
      </c>
    </row>
    <row r="139" s="2" customFormat="1" ht="16.5" customHeight="1">
      <c r="A139" s="34"/>
      <c r="B139" s="162"/>
      <c r="C139" s="163" t="s">
        <v>166</v>
      </c>
      <c r="D139" s="163" t="s">
        <v>116</v>
      </c>
      <c r="E139" s="164" t="s">
        <v>167</v>
      </c>
      <c r="F139" s="165" t="s">
        <v>168</v>
      </c>
      <c r="G139" s="166" t="s">
        <v>157</v>
      </c>
      <c r="H139" s="167">
        <v>1</v>
      </c>
      <c r="I139" s="168"/>
      <c r="J139" s="169">
        <f>ROUND(I139*H139,2)</f>
        <v>0</v>
      </c>
      <c r="K139" s="170"/>
      <c r="L139" s="35"/>
      <c r="M139" s="171" t="s">
        <v>1</v>
      </c>
      <c r="N139" s="172" t="s">
        <v>39</v>
      </c>
      <c r="O139" s="73"/>
      <c r="P139" s="173">
        <f>O139*H139</f>
        <v>0</v>
      </c>
      <c r="Q139" s="173">
        <v>0</v>
      </c>
      <c r="R139" s="173">
        <f>Q139*H139</f>
        <v>0</v>
      </c>
      <c r="S139" s="173">
        <v>0</v>
      </c>
      <c r="T139" s="17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5" t="s">
        <v>150</v>
      </c>
      <c r="AT139" s="175" t="s">
        <v>116</v>
      </c>
      <c r="AU139" s="175" t="s">
        <v>81</v>
      </c>
      <c r="AY139" s="15" t="s">
        <v>113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5" t="s">
        <v>79</v>
      </c>
      <c r="BK139" s="176">
        <f>ROUND(I139*H139,2)</f>
        <v>0</v>
      </c>
      <c r="BL139" s="15" t="s">
        <v>150</v>
      </c>
      <c r="BM139" s="175" t="s">
        <v>169</v>
      </c>
    </row>
    <row r="140" s="2" customFormat="1" ht="16.5" customHeight="1">
      <c r="A140" s="34"/>
      <c r="B140" s="162"/>
      <c r="C140" s="163" t="s">
        <v>8</v>
      </c>
      <c r="D140" s="163" t="s">
        <v>116</v>
      </c>
      <c r="E140" s="164" t="s">
        <v>170</v>
      </c>
      <c r="F140" s="165" t="s">
        <v>171</v>
      </c>
      <c r="G140" s="166" t="s">
        <v>157</v>
      </c>
      <c r="H140" s="167">
        <v>1</v>
      </c>
      <c r="I140" s="168"/>
      <c r="J140" s="169">
        <f>ROUND(I140*H140,2)</f>
        <v>0</v>
      </c>
      <c r="K140" s="170"/>
      <c r="L140" s="35"/>
      <c r="M140" s="171" t="s">
        <v>1</v>
      </c>
      <c r="N140" s="172" t="s">
        <v>39</v>
      </c>
      <c r="O140" s="73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150</v>
      </c>
      <c r="AT140" s="175" t="s">
        <v>116</v>
      </c>
      <c r="AU140" s="175" t="s">
        <v>81</v>
      </c>
      <c r="AY140" s="15" t="s">
        <v>113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79</v>
      </c>
      <c r="BK140" s="176">
        <f>ROUND(I140*H140,2)</f>
        <v>0</v>
      </c>
      <c r="BL140" s="15" t="s">
        <v>150</v>
      </c>
      <c r="BM140" s="175" t="s">
        <v>172</v>
      </c>
    </row>
    <row r="141" s="2" customFormat="1" ht="16.5" customHeight="1">
      <c r="A141" s="34"/>
      <c r="B141" s="162"/>
      <c r="C141" s="163" t="s">
        <v>173</v>
      </c>
      <c r="D141" s="163" t="s">
        <v>116</v>
      </c>
      <c r="E141" s="164" t="s">
        <v>174</v>
      </c>
      <c r="F141" s="165" t="s">
        <v>175</v>
      </c>
      <c r="G141" s="166" t="s">
        <v>138</v>
      </c>
      <c r="H141" s="167">
        <v>5.8200000000000003</v>
      </c>
      <c r="I141" s="168"/>
      <c r="J141" s="169">
        <f>ROUND(I141*H141,2)</f>
        <v>0</v>
      </c>
      <c r="K141" s="170"/>
      <c r="L141" s="35"/>
      <c r="M141" s="171" t="s">
        <v>1</v>
      </c>
      <c r="N141" s="172" t="s">
        <v>39</v>
      </c>
      <c r="O141" s="73"/>
      <c r="P141" s="173">
        <f>O141*H141</f>
        <v>0</v>
      </c>
      <c r="Q141" s="173">
        <v>0</v>
      </c>
      <c r="R141" s="173">
        <f>Q141*H141</f>
        <v>0</v>
      </c>
      <c r="S141" s="173">
        <v>0</v>
      </c>
      <c r="T141" s="17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5" t="s">
        <v>120</v>
      </c>
      <c r="AT141" s="175" t="s">
        <v>116</v>
      </c>
      <c r="AU141" s="175" t="s">
        <v>81</v>
      </c>
      <c r="AY141" s="15" t="s">
        <v>113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5" t="s">
        <v>79</v>
      </c>
      <c r="BK141" s="176">
        <f>ROUND(I141*H141,2)</f>
        <v>0</v>
      </c>
      <c r="BL141" s="15" t="s">
        <v>120</v>
      </c>
      <c r="BM141" s="175" t="s">
        <v>176</v>
      </c>
    </row>
    <row r="142" s="2" customFormat="1" ht="16.5" customHeight="1">
      <c r="A142" s="34"/>
      <c r="B142" s="162"/>
      <c r="C142" s="163" t="s">
        <v>177</v>
      </c>
      <c r="D142" s="163" t="s">
        <v>116</v>
      </c>
      <c r="E142" s="164" t="s">
        <v>178</v>
      </c>
      <c r="F142" s="165" t="s">
        <v>179</v>
      </c>
      <c r="G142" s="166" t="s">
        <v>119</v>
      </c>
      <c r="H142" s="167">
        <v>1.5</v>
      </c>
      <c r="I142" s="168"/>
      <c r="J142" s="169">
        <f>ROUND(I142*H142,2)</f>
        <v>0</v>
      </c>
      <c r="K142" s="170"/>
      <c r="L142" s="35"/>
      <c r="M142" s="171" t="s">
        <v>1</v>
      </c>
      <c r="N142" s="172" t="s">
        <v>39</v>
      </c>
      <c r="O142" s="73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5" t="s">
        <v>150</v>
      </c>
      <c r="AT142" s="175" t="s">
        <v>116</v>
      </c>
      <c r="AU142" s="175" t="s">
        <v>81</v>
      </c>
      <c r="AY142" s="15" t="s">
        <v>113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15" t="s">
        <v>79</v>
      </c>
      <c r="BK142" s="176">
        <f>ROUND(I142*H142,2)</f>
        <v>0</v>
      </c>
      <c r="BL142" s="15" t="s">
        <v>150</v>
      </c>
      <c r="BM142" s="175" t="s">
        <v>180</v>
      </c>
    </row>
    <row r="143" s="2" customFormat="1" ht="16.5" customHeight="1">
      <c r="A143" s="34"/>
      <c r="B143" s="162"/>
      <c r="C143" s="163" t="s">
        <v>181</v>
      </c>
      <c r="D143" s="163" t="s">
        <v>116</v>
      </c>
      <c r="E143" s="164" t="s">
        <v>182</v>
      </c>
      <c r="F143" s="165" t="s">
        <v>183</v>
      </c>
      <c r="G143" s="166" t="s">
        <v>138</v>
      </c>
      <c r="H143" s="167">
        <v>1.5</v>
      </c>
      <c r="I143" s="168"/>
      <c r="J143" s="169">
        <f>ROUND(I143*H143,2)</f>
        <v>0</v>
      </c>
      <c r="K143" s="170"/>
      <c r="L143" s="35"/>
      <c r="M143" s="171" t="s">
        <v>1</v>
      </c>
      <c r="N143" s="172" t="s">
        <v>39</v>
      </c>
      <c r="O143" s="73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150</v>
      </c>
      <c r="AT143" s="175" t="s">
        <v>116</v>
      </c>
      <c r="AU143" s="175" t="s">
        <v>81</v>
      </c>
      <c r="AY143" s="15" t="s">
        <v>113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79</v>
      </c>
      <c r="BK143" s="176">
        <f>ROUND(I143*H143,2)</f>
        <v>0</v>
      </c>
      <c r="BL143" s="15" t="s">
        <v>150</v>
      </c>
      <c r="BM143" s="175" t="s">
        <v>184</v>
      </c>
    </row>
    <row r="144" s="2" customFormat="1" ht="24.15" customHeight="1">
      <c r="A144" s="34"/>
      <c r="B144" s="162"/>
      <c r="C144" s="163" t="s">
        <v>150</v>
      </c>
      <c r="D144" s="163" t="s">
        <v>116</v>
      </c>
      <c r="E144" s="164" t="s">
        <v>185</v>
      </c>
      <c r="F144" s="165" t="s">
        <v>186</v>
      </c>
      <c r="G144" s="166" t="s">
        <v>187</v>
      </c>
      <c r="H144" s="167">
        <v>225.59999999999999</v>
      </c>
      <c r="I144" s="168"/>
      <c r="J144" s="169">
        <f>ROUND(I144*H144,2)</f>
        <v>0</v>
      </c>
      <c r="K144" s="170"/>
      <c r="L144" s="35"/>
      <c r="M144" s="171" t="s">
        <v>1</v>
      </c>
      <c r="N144" s="172" t="s">
        <v>39</v>
      </c>
      <c r="O144" s="73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150</v>
      </c>
      <c r="AT144" s="175" t="s">
        <v>116</v>
      </c>
      <c r="AU144" s="175" t="s">
        <v>81</v>
      </c>
      <c r="AY144" s="15" t="s">
        <v>113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79</v>
      </c>
      <c r="BK144" s="176">
        <f>ROUND(I144*H144,2)</f>
        <v>0</v>
      </c>
      <c r="BL144" s="15" t="s">
        <v>150</v>
      </c>
      <c r="BM144" s="175" t="s">
        <v>188</v>
      </c>
    </row>
    <row r="145" s="12" customFormat="1" ht="22.8" customHeight="1">
      <c r="A145" s="12"/>
      <c r="B145" s="149"/>
      <c r="C145" s="12"/>
      <c r="D145" s="150" t="s">
        <v>73</v>
      </c>
      <c r="E145" s="160" t="s">
        <v>189</v>
      </c>
      <c r="F145" s="160" t="s">
        <v>190</v>
      </c>
      <c r="G145" s="12"/>
      <c r="H145" s="12"/>
      <c r="I145" s="152"/>
      <c r="J145" s="161">
        <f>BK145</f>
        <v>0</v>
      </c>
      <c r="K145" s="12"/>
      <c r="L145" s="149"/>
      <c r="M145" s="154"/>
      <c r="N145" s="155"/>
      <c r="O145" s="155"/>
      <c r="P145" s="156">
        <f>P146</f>
        <v>0</v>
      </c>
      <c r="Q145" s="155"/>
      <c r="R145" s="156">
        <f>R146</f>
        <v>0</v>
      </c>
      <c r="S145" s="155"/>
      <c r="T145" s="157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0" t="s">
        <v>81</v>
      </c>
      <c r="AT145" s="158" t="s">
        <v>73</v>
      </c>
      <c r="AU145" s="158" t="s">
        <v>79</v>
      </c>
      <c r="AY145" s="150" t="s">
        <v>113</v>
      </c>
      <c r="BK145" s="159">
        <f>BK146</f>
        <v>0</v>
      </c>
    </row>
    <row r="146" s="2" customFormat="1" ht="16.5" customHeight="1">
      <c r="A146" s="34"/>
      <c r="B146" s="162"/>
      <c r="C146" s="163" t="s">
        <v>191</v>
      </c>
      <c r="D146" s="163" t="s">
        <v>116</v>
      </c>
      <c r="E146" s="164" t="s">
        <v>192</v>
      </c>
      <c r="F146" s="165" t="s">
        <v>193</v>
      </c>
      <c r="G146" s="166" t="s">
        <v>138</v>
      </c>
      <c r="H146" s="167">
        <v>17.460000000000001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39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150</v>
      </c>
      <c r="AT146" s="175" t="s">
        <v>116</v>
      </c>
      <c r="AU146" s="175" t="s">
        <v>81</v>
      </c>
      <c r="AY146" s="15" t="s">
        <v>113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79</v>
      </c>
      <c r="BK146" s="176">
        <f>ROUND(I146*H146,2)</f>
        <v>0</v>
      </c>
      <c r="BL146" s="15" t="s">
        <v>150</v>
      </c>
      <c r="BM146" s="175" t="s">
        <v>194</v>
      </c>
    </row>
    <row r="147" s="12" customFormat="1" ht="22.8" customHeight="1">
      <c r="A147" s="12"/>
      <c r="B147" s="149"/>
      <c r="C147" s="12"/>
      <c r="D147" s="150" t="s">
        <v>73</v>
      </c>
      <c r="E147" s="160" t="s">
        <v>195</v>
      </c>
      <c r="F147" s="160" t="s">
        <v>196</v>
      </c>
      <c r="G147" s="12"/>
      <c r="H147" s="12"/>
      <c r="I147" s="152"/>
      <c r="J147" s="161">
        <f>BK147</f>
        <v>0</v>
      </c>
      <c r="K147" s="12"/>
      <c r="L147" s="149"/>
      <c r="M147" s="154"/>
      <c r="N147" s="155"/>
      <c r="O147" s="155"/>
      <c r="P147" s="156">
        <f>P148</f>
        <v>0</v>
      </c>
      <c r="Q147" s="155"/>
      <c r="R147" s="156">
        <f>R148</f>
        <v>0</v>
      </c>
      <c r="S147" s="155"/>
      <c r="T147" s="157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0" t="s">
        <v>81</v>
      </c>
      <c r="AT147" s="158" t="s">
        <v>73</v>
      </c>
      <c r="AU147" s="158" t="s">
        <v>79</v>
      </c>
      <c r="AY147" s="150" t="s">
        <v>113</v>
      </c>
      <c r="BK147" s="159">
        <f>BK148</f>
        <v>0</v>
      </c>
    </row>
    <row r="148" s="2" customFormat="1" ht="21.75" customHeight="1">
      <c r="A148" s="34"/>
      <c r="B148" s="162"/>
      <c r="C148" s="163" t="s">
        <v>197</v>
      </c>
      <c r="D148" s="163" t="s">
        <v>116</v>
      </c>
      <c r="E148" s="164" t="s">
        <v>198</v>
      </c>
      <c r="F148" s="165" t="s">
        <v>199</v>
      </c>
      <c r="G148" s="166" t="s">
        <v>138</v>
      </c>
      <c r="H148" s="167">
        <v>41.799999999999997</v>
      </c>
      <c r="I148" s="168"/>
      <c r="J148" s="169">
        <f>ROUND(I148*H148,2)</f>
        <v>0</v>
      </c>
      <c r="K148" s="170"/>
      <c r="L148" s="35"/>
      <c r="M148" s="171" t="s">
        <v>1</v>
      </c>
      <c r="N148" s="172" t="s">
        <v>39</v>
      </c>
      <c r="O148" s="73"/>
      <c r="P148" s="173">
        <f>O148*H148</f>
        <v>0</v>
      </c>
      <c r="Q148" s="173">
        <v>0</v>
      </c>
      <c r="R148" s="173">
        <f>Q148*H148</f>
        <v>0</v>
      </c>
      <c r="S148" s="173">
        <v>0</v>
      </c>
      <c r="T148" s="17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5" t="s">
        <v>150</v>
      </c>
      <c r="AT148" s="175" t="s">
        <v>116</v>
      </c>
      <c r="AU148" s="175" t="s">
        <v>81</v>
      </c>
      <c r="AY148" s="15" t="s">
        <v>113</v>
      </c>
      <c r="BE148" s="176">
        <f>IF(N148="základní",J148,0)</f>
        <v>0</v>
      </c>
      <c r="BF148" s="176">
        <f>IF(N148="snížená",J148,0)</f>
        <v>0</v>
      </c>
      <c r="BG148" s="176">
        <f>IF(N148="zákl. přenesená",J148,0)</f>
        <v>0</v>
      </c>
      <c r="BH148" s="176">
        <f>IF(N148="sníž. přenesená",J148,0)</f>
        <v>0</v>
      </c>
      <c r="BI148" s="176">
        <f>IF(N148="nulová",J148,0)</f>
        <v>0</v>
      </c>
      <c r="BJ148" s="15" t="s">
        <v>79</v>
      </c>
      <c r="BK148" s="176">
        <f>ROUND(I148*H148,2)</f>
        <v>0</v>
      </c>
      <c r="BL148" s="15" t="s">
        <v>150</v>
      </c>
      <c r="BM148" s="175" t="s">
        <v>200</v>
      </c>
    </row>
    <row r="149" s="12" customFormat="1" ht="22.8" customHeight="1">
      <c r="A149" s="12"/>
      <c r="B149" s="149"/>
      <c r="C149" s="12"/>
      <c r="D149" s="150" t="s">
        <v>73</v>
      </c>
      <c r="E149" s="160" t="s">
        <v>201</v>
      </c>
      <c r="F149" s="160" t="s">
        <v>202</v>
      </c>
      <c r="G149" s="12"/>
      <c r="H149" s="12"/>
      <c r="I149" s="152"/>
      <c r="J149" s="161">
        <f>BK149</f>
        <v>0</v>
      </c>
      <c r="K149" s="12"/>
      <c r="L149" s="149"/>
      <c r="M149" s="154"/>
      <c r="N149" s="155"/>
      <c r="O149" s="155"/>
      <c r="P149" s="156">
        <f>SUM(P150:P151)</f>
        <v>0</v>
      </c>
      <c r="Q149" s="155"/>
      <c r="R149" s="156">
        <f>SUM(R150:R151)</f>
        <v>0</v>
      </c>
      <c r="S149" s="155"/>
      <c r="T149" s="157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0" t="s">
        <v>81</v>
      </c>
      <c r="AT149" s="158" t="s">
        <v>73</v>
      </c>
      <c r="AU149" s="158" t="s">
        <v>79</v>
      </c>
      <c r="AY149" s="150" t="s">
        <v>113</v>
      </c>
      <c r="BK149" s="159">
        <f>SUM(BK150:BK151)</f>
        <v>0</v>
      </c>
    </row>
    <row r="150" s="2" customFormat="1" ht="24.15" customHeight="1">
      <c r="A150" s="34"/>
      <c r="B150" s="162"/>
      <c r="C150" s="163" t="s">
        <v>203</v>
      </c>
      <c r="D150" s="163" t="s">
        <v>116</v>
      </c>
      <c r="E150" s="164" t="s">
        <v>204</v>
      </c>
      <c r="F150" s="165" t="s">
        <v>205</v>
      </c>
      <c r="G150" s="166" t="s">
        <v>138</v>
      </c>
      <c r="H150" s="167">
        <v>5.0700000000000003</v>
      </c>
      <c r="I150" s="168"/>
      <c r="J150" s="169">
        <f>ROUND(I150*H150,2)</f>
        <v>0</v>
      </c>
      <c r="K150" s="170"/>
      <c r="L150" s="35"/>
      <c r="M150" s="171" t="s">
        <v>1</v>
      </c>
      <c r="N150" s="172" t="s">
        <v>39</v>
      </c>
      <c r="O150" s="73"/>
      <c r="P150" s="173">
        <f>O150*H150</f>
        <v>0</v>
      </c>
      <c r="Q150" s="173">
        <v>0</v>
      </c>
      <c r="R150" s="173">
        <f>Q150*H150</f>
        <v>0</v>
      </c>
      <c r="S150" s="173">
        <v>0</v>
      </c>
      <c r="T150" s="17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5" t="s">
        <v>150</v>
      </c>
      <c r="AT150" s="175" t="s">
        <v>116</v>
      </c>
      <c r="AU150" s="175" t="s">
        <v>81</v>
      </c>
      <c r="AY150" s="15" t="s">
        <v>113</v>
      </c>
      <c r="BE150" s="176">
        <f>IF(N150="základní",J150,0)</f>
        <v>0</v>
      </c>
      <c r="BF150" s="176">
        <f>IF(N150="snížená",J150,0)</f>
        <v>0</v>
      </c>
      <c r="BG150" s="176">
        <f>IF(N150="zákl. přenesená",J150,0)</f>
        <v>0</v>
      </c>
      <c r="BH150" s="176">
        <f>IF(N150="sníž. přenesená",J150,0)</f>
        <v>0</v>
      </c>
      <c r="BI150" s="176">
        <f>IF(N150="nulová",J150,0)</f>
        <v>0</v>
      </c>
      <c r="BJ150" s="15" t="s">
        <v>79</v>
      </c>
      <c r="BK150" s="176">
        <f>ROUND(I150*H150,2)</f>
        <v>0</v>
      </c>
      <c r="BL150" s="15" t="s">
        <v>150</v>
      </c>
      <c r="BM150" s="175" t="s">
        <v>206</v>
      </c>
    </row>
    <row r="151" s="2" customFormat="1" ht="21.75" customHeight="1">
      <c r="A151" s="34"/>
      <c r="B151" s="162"/>
      <c r="C151" s="163" t="s">
        <v>207</v>
      </c>
      <c r="D151" s="163" t="s">
        <v>116</v>
      </c>
      <c r="E151" s="164" t="s">
        <v>208</v>
      </c>
      <c r="F151" s="165" t="s">
        <v>209</v>
      </c>
      <c r="G151" s="166" t="s">
        <v>124</v>
      </c>
      <c r="H151" s="167">
        <v>1</v>
      </c>
      <c r="I151" s="168"/>
      <c r="J151" s="169">
        <f>ROUND(I151*H151,2)</f>
        <v>0</v>
      </c>
      <c r="K151" s="170"/>
      <c r="L151" s="35"/>
      <c r="M151" s="171" t="s">
        <v>1</v>
      </c>
      <c r="N151" s="172" t="s">
        <v>39</v>
      </c>
      <c r="O151" s="73"/>
      <c r="P151" s="173">
        <f>O151*H151</f>
        <v>0</v>
      </c>
      <c r="Q151" s="173">
        <v>0</v>
      </c>
      <c r="R151" s="173">
        <f>Q151*H151</f>
        <v>0</v>
      </c>
      <c r="S151" s="173">
        <v>0</v>
      </c>
      <c r="T151" s="17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75" t="s">
        <v>150</v>
      </c>
      <c r="AT151" s="175" t="s">
        <v>116</v>
      </c>
      <c r="AU151" s="175" t="s">
        <v>81</v>
      </c>
      <c r="AY151" s="15" t="s">
        <v>113</v>
      </c>
      <c r="BE151" s="176">
        <f>IF(N151="základní",J151,0)</f>
        <v>0</v>
      </c>
      <c r="BF151" s="176">
        <f>IF(N151="snížená",J151,0)</f>
        <v>0</v>
      </c>
      <c r="BG151" s="176">
        <f>IF(N151="zákl. přenesená",J151,0)</f>
        <v>0</v>
      </c>
      <c r="BH151" s="176">
        <f>IF(N151="sníž. přenesená",J151,0)</f>
        <v>0</v>
      </c>
      <c r="BI151" s="176">
        <f>IF(N151="nulová",J151,0)</f>
        <v>0</v>
      </c>
      <c r="BJ151" s="15" t="s">
        <v>79</v>
      </c>
      <c r="BK151" s="176">
        <f>ROUND(I151*H151,2)</f>
        <v>0</v>
      </c>
      <c r="BL151" s="15" t="s">
        <v>150</v>
      </c>
      <c r="BM151" s="175" t="s">
        <v>210</v>
      </c>
    </row>
    <row r="152" s="12" customFormat="1" ht="25.92" customHeight="1">
      <c r="A152" s="12"/>
      <c r="B152" s="149"/>
      <c r="C152" s="12"/>
      <c r="D152" s="150" t="s">
        <v>73</v>
      </c>
      <c r="E152" s="151" t="s">
        <v>211</v>
      </c>
      <c r="F152" s="151" t="s">
        <v>212</v>
      </c>
      <c r="G152" s="12"/>
      <c r="H152" s="12"/>
      <c r="I152" s="152"/>
      <c r="J152" s="153">
        <f>BK152</f>
        <v>0</v>
      </c>
      <c r="K152" s="12"/>
      <c r="L152" s="149"/>
      <c r="M152" s="154"/>
      <c r="N152" s="155"/>
      <c r="O152" s="155"/>
      <c r="P152" s="156">
        <f>SUM(P153:P157)</f>
        <v>0</v>
      </c>
      <c r="Q152" s="155"/>
      <c r="R152" s="156">
        <f>SUM(R153:R157)</f>
        <v>0</v>
      </c>
      <c r="S152" s="155"/>
      <c r="T152" s="157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0" t="s">
        <v>135</v>
      </c>
      <c r="AT152" s="158" t="s">
        <v>73</v>
      </c>
      <c r="AU152" s="158" t="s">
        <v>74</v>
      </c>
      <c r="AY152" s="150" t="s">
        <v>113</v>
      </c>
      <c r="BK152" s="159">
        <f>SUM(BK153:BK157)</f>
        <v>0</v>
      </c>
    </row>
    <row r="153" s="2" customFormat="1" ht="16.5" customHeight="1">
      <c r="A153" s="34"/>
      <c r="B153" s="162"/>
      <c r="C153" s="163" t="s">
        <v>7</v>
      </c>
      <c r="D153" s="163" t="s">
        <v>116</v>
      </c>
      <c r="E153" s="164" t="s">
        <v>213</v>
      </c>
      <c r="F153" s="165" t="s">
        <v>214</v>
      </c>
      <c r="G153" s="166" t="s">
        <v>124</v>
      </c>
      <c r="H153" s="167">
        <v>1</v>
      </c>
      <c r="I153" s="168"/>
      <c r="J153" s="169">
        <f>ROUND(I153*H153,2)</f>
        <v>0</v>
      </c>
      <c r="K153" s="170"/>
      <c r="L153" s="35"/>
      <c r="M153" s="171" t="s">
        <v>1</v>
      </c>
      <c r="N153" s="172" t="s">
        <v>39</v>
      </c>
      <c r="O153" s="73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5" t="s">
        <v>120</v>
      </c>
      <c r="AT153" s="175" t="s">
        <v>116</v>
      </c>
      <c r="AU153" s="175" t="s">
        <v>79</v>
      </c>
      <c r="AY153" s="15" t="s">
        <v>113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5" t="s">
        <v>79</v>
      </c>
      <c r="BK153" s="176">
        <f>ROUND(I153*H153,2)</f>
        <v>0</v>
      </c>
      <c r="BL153" s="15" t="s">
        <v>120</v>
      </c>
      <c r="BM153" s="175" t="s">
        <v>215</v>
      </c>
    </row>
    <row r="154" s="2" customFormat="1" ht="16.5" customHeight="1">
      <c r="A154" s="34"/>
      <c r="B154" s="162"/>
      <c r="C154" s="163" t="s">
        <v>216</v>
      </c>
      <c r="D154" s="163" t="s">
        <v>116</v>
      </c>
      <c r="E154" s="164" t="s">
        <v>217</v>
      </c>
      <c r="F154" s="165" t="s">
        <v>218</v>
      </c>
      <c r="G154" s="166" t="s">
        <v>124</v>
      </c>
      <c r="H154" s="167">
        <v>1</v>
      </c>
      <c r="I154" s="168"/>
      <c r="J154" s="169">
        <f>ROUND(I154*H154,2)</f>
        <v>0</v>
      </c>
      <c r="K154" s="170"/>
      <c r="L154" s="35"/>
      <c r="M154" s="171" t="s">
        <v>1</v>
      </c>
      <c r="N154" s="172" t="s">
        <v>39</v>
      </c>
      <c r="O154" s="73"/>
      <c r="P154" s="173">
        <f>O154*H154</f>
        <v>0</v>
      </c>
      <c r="Q154" s="173">
        <v>0</v>
      </c>
      <c r="R154" s="173">
        <f>Q154*H154</f>
        <v>0</v>
      </c>
      <c r="S154" s="173">
        <v>0</v>
      </c>
      <c r="T154" s="17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75" t="s">
        <v>120</v>
      </c>
      <c r="AT154" s="175" t="s">
        <v>116</v>
      </c>
      <c r="AU154" s="175" t="s">
        <v>79</v>
      </c>
      <c r="AY154" s="15" t="s">
        <v>113</v>
      </c>
      <c r="BE154" s="176">
        <f>IF(N154="základní",J154,0)</f>
        <v>0</v>
      </c>
      <c r="BF154" s="176">
        <f>IF(N154="snížená",J154,0)</f>
        <v>0</v>
      </c>
      <c r="BG154" s="176">
        <f>IF(N154="zákl. přenesená",J154,0)</f>
        <v>0</v>
      </c>
      <c r="BH154" s="176">
        <f>IF(N154="sníž. přenesená",J154,0)</f>
        <v>0</v>
      </c>
      <c r="BI154" s="176">
        <f>IF(N154="nulová",J154,0)</f>
        <v>0</v>
      </c>
      <c r="BJ154" s="15" t="s">
        <v>79</v>
      </c>
      <c r="BK154" s="176">
        <f>ROUND(I154*H154,2)</f>
        <v>0</v>
      </c>
      <c r="BL154" s="15" t="s">
        <v>120</v>
      </c>
      <c r="BM154" s="175" t="s">
        <v>219</v>
      </c>
    </row>
    <row r="155" s="2" customFormat="1" ht="16.5" customHeight="1">
      <c r="A155" s="34"/>
      <c r="B155" s="162"/>
      <c r="C155" s="163" t="s">
        <v>220</v>
      </c>
      <c r="D155" s="163" t="s">
        <v>116</v>
      </c>
      <c r="E155" s="164" t="s">
        <v>221</v>
      </c>
      <c r="F155" s="165" t="s">
        <v>222</v>
      </c>
      <c r="G155" s="166" t="s">
        <v>124</v>
      </c>
      <c r="H155" s="167">
        <v>1</v>
      </c>
      <c r="I155" s="168"/>
      <c r="J155" s="169">
        <f>ROUND(I155*H155,2)</f>
        <v>0</v>
      </c>
      <c r="K155" s="170"/>
      <c r="L155" s="35"/>
      <c r="M155" s="171" t="s">
        <v>1</v>
      </c>
      <c r="N155" s="172" t="s">
        <v>39</v>
      </c>
      <c r="O155" s="73"/>
      <c r="P155" s="173">
        <f>O155*H155</f>
        <v>0</v>
      </c>
      <c r="Q155" s="173">
        <v>0</v>
      </c>
      <c r="R155" s="173">
        <f>Q155*H155</f>
        <v>0</v>
      </c>
      <c r="S155" s="173">
        <v>0</v>
      </c>
      <c r="T155" s="17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75" t="s">
        <v>120</v>
      </c>
      <c r="AT155" s="175" t="s">
        <v>116</v>
      </c>
      <c r="AU155" s="175" t="s">
        <v>79</v>
      </c>
      <c r="AY155" s="15" t="s">
        <v>113</v>
      </c>
      <c r="BE155" s="176">
        <f>IF(N155="základní",J155,0)</f>
        <v>0</v>
      </c>
      <c r="BF155" s="176">
        <f>IF(N155="snížená",J155,0)</f>
        <v>0</v>
      </c>
      <c r="BG155" s="176">
        <f>IF(N155="zákl. přenesená",J155,0)</f>
        <v>0</v>
      </c>
      <c r="BH155" s="176">
        <f>IF(N155="sníž. přenesená",J155,0)</f>
        <v>0</v>
      </c>
      <c r="BI155" s="176">
        <f>IF(N155="nulová",J155,0)</f>
        <v>0</v>
      </c>
      <c r="BJ155" s="15" t="s">
        <v>79</v>
      </c>
      <c r="BK155" s="176">
        <f>ROUND(I155*H155,2)</f>
        <v>0</v>
      </c>
      <c r="BL155" s="15" t="s">
        <v>120</v>
      </c>
      <c r="BM155" s="175" t="s">
        <v>223</v>
      </c>
    </row>
    <row r="156" s="2" customFormat="1" ht="16.5" customHeight="1">
      <c r="A156" s="34"/>
      <c r="B156" s="162"/>
      <c r="C156" s="163" t="s">
        <v>224</v>
      </c>
      <c r="D156" s="163" t="s">
        <v>116</v>
      </c>
      <c r="E156" s="164" t="s">
        <v>225</v>
      </c>
      <c r="F156" s="165" t="s">
        <v>226</v>
      </c>
      <c r="G156" s="166" t="s">
        <v>124</v>
      </c>
      <c r="H156" s="167">
        <v>1</v>
      </c>
      <c r="I156" s="168"/>
      <c r="J156" s="169">
        <f>ROUND(I156*H156,2)</f>
        <v>0</v>
      </c>
      <c r="K156" s="170"/>
      <c r="L156" s="35"/>
      <c r="M156" s="171" t="s">
        <v>1</v>
      </c>
      <c r="N156" s="172" t="s">
        <v>39</v>
      </c>
      <c r="O156" s="73"/>
      <c r="P156" s="173">
        <f>O156*H156</f>
        <v>0</v>
      </c>
      <c r="Q156" s="173">
        <v>0</v>
      </c>
      <c r="R156" s="173">
        <f>Q156*H156</f>
        <v>0</v>
      </c>
      <c r="S156" s="173">
        <v>0</v>
      </c>
      <c r="T156" s="17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5" t="s">
        <v>120</v>
      </c>
      <c r="AT156" s="175" t="s">
        <v>116</v>
      </c>
      <c r="AU156" s="175" t="s">
        <v>79</v>
      </c>
      <c r="AY156" s="15" t="s">
        <v>113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15" t="s">
        <v>79</v>
      </c>
      <c r="BK156" s="176">
        <f>ROUND(I156*H156,2)</f>
        <v>0</v>
      </c>
      <c r="BL156" s="15" t="s">
        <v>120</v>
      </c>
      <c r="BM156" s="175" t="s">
        <v>227</v>
      </c>
    </row>
    <row r="157" s="2" customFormat="1" ht="16.5" customHeight="1">
      <c r="A157" s="34"/>
      <c r="B157" s="162"/>
      <c r="C157" s="163" t="s">
        <v>228</v>
      </c>
      <c r="D157" s="163" t="s">
        <v>116</v>
      </c>
      <c r="E157" s="164" t="s">
        <v>229</v>
      </c>
      <c r="F157" s="165" t="s">
        <v>230</v>
      </c>
      <c r="G157" s="166" t="s">
        <v>124</v>
      </c>
      <c r="H157" s="167">
        <v>1</v>
      </c>
      <c r="I157" s="168"/>
      <c r="J157" s="169">
        <f>ROUND(I157*H157,2)</f>
        <v>0</v>
      </c>
      <c r="K157" s="170"/>
      <c r="L157" s="35"/>
      <c r="M157" s="177" t="s">
        <v>1</v>
      </c>
      <c r="N157" s="178" t="s">
        <v>39</v>
      </c>
      <c r="O157" s="179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75" t="s">
        <v>120</v>
      </c>
      <c r="AT157" s="175" t="s">
        <v>116</v>
      </c>
      <c r="AU157" s="175" t="s">
        <v>79</v>
      </c>
      <c r="AY157" s="15" t="s">
        <v>113</v>
      </c>
      <c r="BE157" s="176">
        <f>IF(N157="základní",J157,0)</f>
        <v>0</v>
      </c>
      <c r="BF157" s="176">
        <f>IF(N157="snížená",J157,0)</f>
        <v>0</v>
      </c>
      <c r="BG157" s="176">
        <f>IF(N157="zákl. přenesená",J157,0)</f>
        <v>0</v>
      </c>
      <c r="BH157" s="176">
        <f>IF(N157="sníž. přenesená",J157,0)</f>
        <v>0</v>
      </c>
      <c r="BI157" s="176">
        <f>IF(N157="nulová",J157,0)</f>
        <v>0</v>
      </c>
      <c r="BJ157" s="15" t="s">
        <v>79</v>
      </c>
      <c r="BK157" s="176">
        <f>ROUND(I157*H157,2)</f>
        <v>0</v>
      </c>
      <c r="BL157" s="15" t="s">
        <v>120</v>
      </c>
      <c r="BM157" s="175" t="s">
        <v>231</v>
      </c>
    </row>
    <row r="158" s="2" customFormat="1" ht="6.96" customHeight="1">
      <c r="A158" s="34"/>
      <c r="B158" s="56"/>
      <c r="C158" s="57"/>
      <c r="D158" s="57"/>
      <c r="E158" s="57"/>
      <c r="F158" s="57"/>
      <c r="G158" s="57"/>
      <c r="H158" s="57"/>
      <c r="I158" s="57"/>
      <c r="J158" s="57"/>
      <c r="K158" s="57"/>
      <c r="L158" s="35"/>
      <c r="M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</row>
  </sheetData>
  <autoFilter ref="C121:K157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DESKTOP-KU4AFN9\Lenovo</dc:creator>
  <cp:lastModifiedBy>DESKTOP-KU4AFN9\Lenovo</cp:lastModifiedBy>
  <dcterms:created xsi:type="dcterms:W3CDTF">2025-08-12T13:36:26Z</dcterms:created>
  <dcterms:modified xsi:type="dcterms:W3CDTF">2025-08-12T13:36:28Z</dcterms:modified>
</cp:coreProperties>
</file>