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zif04146\Desktop\Oddělení hospodářské správy\Rychlovská\Teraco_\"/>
    </mc:Choice>
  </mc:AlternateContent>
  <xr:revisionPtr revIDLastSave="0" documentId="8_{608A6D1C-7648-4991-9FAE-0B84A5978677}" xr6:coauthVersionLast="47" xr6:coauthVersionMax="47" xr10:uidLastSave="{00000000-0000-0000-0000-000000000000}"/>
  <bookViews>
    <workbookView xWindow="2250" yWindow="2250" windowWidth="21600" windowHeight="12735" activeTab="1" xr2:uid="{00000000-000D-0000-FFFF-FFFF00000000}"/>
  </bookViews>
  <sheets>
    <sheet name="Rekapitulace stavby" sheetId="1" r:id="rId1"/>
    <sheet name="Stepanska-prujezd - Rehab..." sheetId="2" r:id="rId2"/>
  </sheets>
  <definedNames>
    <definedName name="_xlnm._FilterDatabase" localSheetId="1" hidden="1">'Stepanska-prujezd - Rehab...'!$C$123:$K$178</definedName>
    <definedName name="_xlnm.Print_Titles" localSheetId="0">'Rekapitulace stavby'!$92:$92</definedName>
    <definedName name="_xlnm.Print_Titles" localSheetId="1">'Stepanska-prujezd - Rehab...'!$123:$123</definedName>
    <definedName name="_xlnm.Print_Area" localSheetId="0">'Rekapitulace stavby'!$D$4:$AO$76,'Rekapitulace stavby'!$C$82:$AQ$96</definedName>
    <definedName name="_xlnm.Print_Area" localSheetId="1">'Stepanska-prujezd - Rehab...'!$C$4:$J$76,'Stepanska-prujezd - Rehab...'!$C$82:$J$107,'Stepanska-prujezd - Rehab...'!$C$113:$J$178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78" i="2"/>
  <c r="BH178" i="2"/>
  <c r="BG178" i="2"/>
  <c r="BF178" i="2"/>
  <c r="T178" i="2"/>
  <c r="T177" i="2" s="1"/>
  <c r="R178" i="2"/>
  <c r="R177" i="2"/>
  <c r="P178" i="2"/>
  <c r="P177" i="2" s="1"/>
  <c r="BI176" i="2"/>
  <c r="BH176" i="2"/>
  <c r="BG176" i="2"/>
  <c r="BF176" i="2"/>
  <c r="T176" i="2"/>
  <c r="T175" i="2"/>
  <c r="R176" i="2"/>
  <c r="R175" i="2" s="1"/>
  <c r="P176" i="2"/>
  <c r="P175" i="2" s="1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T167" i="2" s="1"/>
  <c r="R168" i="2"/>
  <c r="R167" i="2"/>
  <c r="P168" i="2"/>
  <c r="P167" i="2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121" i="2" s="1"/>
  <c r="J15" i="2"/>
  <c r="J13" i="2"/>
  <c r="E13" i="2"/>
  <c r="F120" i="2" s="1"/>
  <c r="J12" i="2"/>
  <c r="J10" i="2"/>
  <c r="J118" i="2"/>
  <c r="L90" i="1"/>
  <c r="AM90" i="1"/>
  <c r="AM89" i="1"/>
  <c r="L89" i="1"/>
  <c r="AM87" i="1"/>
  <c r="L87" i="1"/>
  <c r="L85" i="1"/>
  <c r="L84" i="1"/>
  <c r="BK178" i="2"/>
  <c r="BK176" i="2"/>
  <c r="BK174" i="2"/>
  <c r="BK173" i="2"/>
  <c r="BK171" i="2"/>
  <c r="BK170" i="2"/>
  <c r="J168" i="2"/>
  <c r="J165" i="2"/>
  <c r="J164" i="2"/>
  <c r="BK163" i="2"/>
  <c r="BK162" i="2"/>
  <c r="BK161" i="2"/>
  <c r="BK160" i="2"/>
  <c r="BK159" i="2"/>
  <c r="BK158" i="2"/>
  <c r="BK157" i="2"/>
  <c r="BK156" i="2"/>
  <c r="BK155" i="2"/>
  <c r="BK154" i="2"/>
  <c r="J153" i="2"/>
  <c r="BK150" i="2"/>
  <c r="J150" i="2"/>
  <c r="BK149" i="2"/>
  <c r="J149" i="2"/>
  <c r="BK148" i="2"/>
  <c r="J148" i="2"/>
  <c r="BK147" i="2"/>
  <c r="J147" i="2"/>
  <c r="BK146" i="2"/>
  <c r="J146" i="2"/>
  <c r="BK144" i="2"/>
  <c r="J144" i="2"/>
  <c r="BK143" i="2"/>
  <c r="J143" i="2"/>
  <c r="BK142" i="2"/>
  <c r="J142" i="2"/>
  <c r="BK141" i="2"/>
  <c r="J141" i="2"/>
  <c r="BK140" i="2"/>
  <c r="J140" i="2"/>
  <c r="BK139" i="2"/>
  <c r="J139" i="2"/>
  <c r="BK138" i="2"/>
  <c r="J138" i="2"/>
  <c r="BK137" i="2"/>
  <c r="J137" i="2"/>
  <c r="BK136" i="2"/>
  <c r="J136" i="2"/>
  <c r="BK135" i="2"/>
  <c r="J135" i="2"/>
  <c r="BK134" i="2"/>
  <c r="J134" i="2"/>
  <c r="BK133" i="2"/>
  <c r="J133" i="2"/>
  <c r="BK132" i="2"/>
  <c r="J132" i="2"/>
  <c r="BK130" i="2"/>
  <c r="J130" i="2"/>
  <c r="BK129" i="2"/>
  <c r="J129" i="2"/>
  <c r="BK128" i="2"/>
  <c r="J128" i="2"/>
  <c r="BK127" i="2"/>
  <c r="J127" i="2"/>
  <c r="AS94" i="1"/>
  <c r="J178" i="2"/>
  <c r="J176" i="2"/>
  <c r="J174" i="2"/>
  <c r="J173" i="2"/>
  <c r="J171" i="2"/>
  <c r="J170" i="2"/>
  <c r="BK168" i="2"/>
  <c r="BK165" i="2"/>
  <c r="BK164" i="2"/>
  <c r="J163" i="2"/>
  <c r="J162" i="2"/>
  <c r="J161" i="2"/>
  <c r="J160" i="2"/>
  <c r="J159" i="2"/>
  <c r="J158" i="2"/>
  <c r="J157" i="2"/>
  <c r="J156" i="2"/>
  <c r="J155" i="2"/>
  <c r="J154" i="2"/>
  <c r="BK153" i="2"/>
  <c r="BK126" i="2" l="1"/>
  <c r="J126" i="2" s="1"/>
  <c r="J96" i="2" s="1"/>
  <c r="P126" i="2"/>
  <c r="R126" i="2"/>
  <c r="T126" i="2"/>
  <c r="BK131" i="2"/>
  <c r="J131" i="2"/>
  <c r="J97" i="2" s="1"/>
  <c r="P131" i="2"/>
  <c r="R131" i="2"/>
  <c r="T131" i="2"/>
  <c r="BK145" i="2"/>
  <c r="J145" i="2"/>
  <c r="J98" i="2"/>
  <c r="P145" i="2"/>
  <c r="R145" i="2"/>
  <c r="T145" i="2"/>
  <c r="BK152" i="2"/>
  <c r="J152" i="2" s="1"/>
  <c r="J100" i="2" s="1"/>
  <c r="P152" i="2"/>
  <c r="P151" i="2"/>
  <c r="R152" i="2"/>
  <c r="R151" i="2" s="1"/>
  <c r="T152" i="2"/>
  <c r="T151" i="2"/>
  <c r="BK169" i="2"/>
  <c r="J169" i="2"/>
  <c r="J103" i="2"/>
  <c r="P169" i="2"/>
  <c r="R169" i="2"/>
  <c r="T169" i="2"/>
  <c r="T166" i="2" s="1"/>
  <c r="BK172" i="2"/>
  <c r="J172" i="2"/>
  <c r="J104" i="2" s="1"/>
  <c r="P172" i="2"/>
  <c r="P166" i="2" s="1"/>
  <c r="T172" i="2"/>
  <c r="R172" i="2"/>
  <c r="R166" i="2" s="1"/>
  <c r="BK167" i="2"/>
  <c r="J167" i="2" s="1"/>
  <c r="J102" i="2" s="1"/>
  <c r="BK177" i="2"/>
  <c r="J177" i="2"/>
  <c r="J106" i="2"/>
  <c r="BK175" i="2"/>
  <c r="J175" i="2"/>
  <c r="J105" i="2"/>
  <c r="J87" i="2"/>
  <c r="F89" i="2"/>
  <c r="J89" i="2"/>
  <c r="F90" i="2"/>
  <c r="J90" i="2"/>
  <c r="BE127" i="2"/>
  <c r="BE128" i="2"/>
  <c r="BE129" i="2"/>
  <c r="BE130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6" i="2"/>
  <c r="BE147" i="2"/>
  <c r="BE148" i="2"/>
  <c r="BE149" i="2"/>
  <c r="BE150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8" i="2"/>
  <c r="BE170" i="2"/>
  <c r="BE171" i="2"/>
  <c r="BE173" i="2"/>
  <c r="BE174" i="2"/>
  <c r="BE176" i="2"/>
  <c r="BE178" i="2"/>
  <c r="F32" i="2"/>
  <c r="BA95" i="1" s="1"/>
  <c r="BA94" i="1" s="1"/>
  <c r="W30" i="1" s="1"/>
  <c r="J32" i="2"/>
  <c r="AW95" i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T125" i="2" l="1"/>
  <c r="T124" i="2"/>
  <c r="R125" i="2"/>
  <c r="R124" i="2"/>
  <c r="P125" i="2"/>
  <c r="P124" i="2"/>
  <c r="AU95" i="1"/>
  <c r="AU94" i="1" s="1"/>
  <c r="BK125" i="2"/>
  <c r="BK151" i="2"/>
  <c r="J151" i="2"/>
  <c r="J99" i="2"/>
  <c r="BK166" i="2"/>
  <c r="J166" i="2"/>
  <c r="J101" i="2"/>
  <c r="AW94" i="1"/>
  <c r="AK30" i="1" s="1"/>
  <c r="AX94" i="1"/>
  <c r="AY94" i="1"/>
  <c r="F31" i="2"/>
  <c r="AZ95" i="1" s="1"/>
  <c r="AZ94" i="1" s="1"/>
  <c r="W29" i="1" s="1"/>
  <c r="J31" i="2"/>
  <c r="AV95" i="1" s="1"/>
  <c r="AT95" i="1" s="1"/>
  <c r="BK124" i="2" l="1"/>
  <c r="J124" i="2"/>
  <c r="J94" i="2"/>
  <c r="J125" i="2"/>
  <c r="J95" i="2"/>
  <c r="AV94" i="1"/>
  <c r="AK29" i="1" s="1"/>
  <c r="J28" i="2" l="1"/>
  <c r="AG95" i="1" s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<sst xmlns="http://schemas.openxmlformats.org/spreadsheetml/2006/main" count="917" uniqueCount="311">
  <si>
    <t>Export Komplet</t>
  </si>
  <si>
    <t/>
  </si>
  <si>
    <t>2.0</t>
  </si>
  <si>
    <t>ZAMOK</t>
  </si>
  <si>
    <t>False</t>
  </si>
  <si>
    <t>{2fc555c5-5fb0-4321-9032-46d0989eac2d}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</si>
  <si>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</si>
  <si>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</si>
  <si>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</si>
  <si>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</si>
  <si>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</si>
  <si>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</si>
  <si>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</si>
  <si>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</si>
  <si>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Stepanska-prujezd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</si>
  <si>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</si>
  <si>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</si>
  <si>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Rehabilitace podlahy průjezdu, Štěpánská 63,Praha 1</t>
  </si>
  <si>
    <t>KSO:</t>
  </si>
  <si>
    <t>CC-CZ:</t>
  </si>
  <si>
    <t>Místo:</t>
  </si>
  <si>
    <t>Objekt MZe, Štěpánská 63,Praha 1</t>
  </si>
  <si>
    <t>Datum:</t>
  </si>
  <si>
    <t>7. 11. 2022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</si>
  <si>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</si>
  <si>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</si>
  <si>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</si>
  <si>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</si>
  <si>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</si>
  <si>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</si>
  <si>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</si>
  <si>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</si>
  <si>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</si>
  <si>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</si>
  <si>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</si>
  <si>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</si>
  <si>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</si>
  <si>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</si>
  <si>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</si>
  <si>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</si>
  <si>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</si>
  <si>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</si>
  <si>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</si>
  <si>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</si>
  <si>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</si>
  <si>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</si>
  <si>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</si>
  <si>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</si>
  <si>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</si>
  <si>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</si>
  <si>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</si>
  <si>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</si>
  <si>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</si>
  <si>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</si>
  <si>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</si>
  <si>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</si>
  <si>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</si>
  <si>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</si>
  <si>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</si>
  <si>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</si>
  <si>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</si>
  <si>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</si>
  <si>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</si>
  <si>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</si>
  <si>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</si>
  <si>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</si>
  <si>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</si>
  <si>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</si>
  <si>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</si>
  <si>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</si>
  <si>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</si>
  <si>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</si>
  <si>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</si>
  <si>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</si>
  <si>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</si>
  <si>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</si>
  <si>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</si>
  <si>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</si>
  <si>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</si>
  <si>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</si>
  <si>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</si>
  <si>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</si>
  <si>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</si>
  <si>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</si>
  <si>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</si>
  <si>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</si>
  <si>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</si>
  <si>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</si>
  <si>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</si>
  <si>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</si>
  <si>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</si>
  <si>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</si>
  <si>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</si>
  <si>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773 - Podlahy z litého teraca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</si>
  <si>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</si>
  <si>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</si>
  <si>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</si>
  <si>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</si>
  <si>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</si>
  <si>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</si>
  <si>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</si>
  <si>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</si>
  <si>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</si>
  <si>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</si>
  <si>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</si>
  <si>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</si>
  <si>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</si>
  <si>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</si>
  <si>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</si>
  <si>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</si>
  <si>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</si>
  <si>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</si>
  <si>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</si>
  <si>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</si>
  <si>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</si>
  <si>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</si>
  <si>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</si>
  <si>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</si>
  <si>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</si>
  <si>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631311126</t>
  </si>
  <si>
    <t>Mazanina tl přes 80 do 120 mm z betonu prostého bez zvýšených nároků na prostředí tř. C 25/30</t>
  </si>
  <si>
    <t>m3</t>
  </si>
  <si>
    <t>4</t>
  </si>
  <si>
    <t>-1313813204</t>
  </si>
  <si>
    <t>631311126a</t>
  </si>
  <si>
    <t>Urovnání podklado</t>
  </si>
  <si>
    <t>1620451020</t>
  </si>
  <si>
    <t>3</t>
  </si>
  <si>
    <t>631319173</t>
  </si>
  <si>
    <t>Příplatek k mazanině tl přes 80 do 120 mm za stržení povrchu spodní vrstvy před vložením výztuže</t>
  </si>
  <si>
    <t>-784447620</t>
  </si>
  <si>
    <t>631362021</t>
  </si>
  <si>
    <t>Výztuž mazanin svařovanými sítěmi Kari</t>
  </si>
  <si>
    <t>t</t>
  </si>
  <si>
    <t>-2084251791</t>
  </si>
  <si>
    <t>9</t>
  </si>
  <si>
    <t>Ostatní konstrukce a práce, bourání</t>
  </si>
  <si>
    <t>5</t>
  </si>
  <si>
    <t>952900001</t>
  </si>
  <si>
    <t>Dokončovací práce</t>
  </si>
  <si>
    <t>kpl</t>
  </si>
  <si>
    <t>1156540896</t>
  </si>
  <si>
    <t>952900002</t>
  </si>
  <si>
    <t>Denní úklid staveniště vč. dvora</t>
  </si>
  <si>
    <t>hod</t>
  </si>
  <si>
    <t>-727621086</t>
  </si>
  <si>
    <t>7</t>
  </si>
  <si>
    <t>773513113a</t>
  </si>
  <si>
    <t>Vyjmutí vzorků</t>
  </si>
  <si>
    <t>16</t>
  </si>
  <si>
    <t>622513974</t>
  </si>
  <si>
    <t>8</t>
  </si>
  <si>
    <t>952900003</t>
  </si>
  <si>
    <t>Vzorkování ( nového teraca)  pro NPÚ</t>
  </si>
  <si>
    <t>-1944484611</t>
  </si>
  <si>
    <t>952900004</t>
  </si>
  <si>
    <t>Rozkreslení vzoru</t>
  </si>
  <si>
    <t>-168410070</t>
  </si>
  <si>
    <t>10</t>
  </si>
  <si>
    <t>952900005</t>
  </si>
  <si>
    <t>Dodávka a montáž   trnů pro aretaci vrat</t>
  </si>
  <si>
    <t>ks</t>
  </si>
  <si>
    <t>572950205</t>
  </si>
  <si>
    <t>11</t>
  </si>
  <si>
    <t>952900006</t>
  </si>
  <si>
    <t>Pochozí lávka po dobu realizace</t>
  </si>
  <si>
    <t>-684228677</t>
  </si>
  <si>
    <t>12</t>
  </si>
  <si>
    <t>952900006a</t>
  </si>
  <si>
    <t>Ochranné zábradlí k pochozí lávce</t>
  </si>
  <si>
    <t>-2081389929</t>
  </si>
  <si>
    <t>13</t>
  </si>
  <si>
    <t>952900007</t>
  </si>
  <si>
    <t>Očištění žulových obrubníků vč.ošetření hydrofobním a olejofobním prostředkem</t>
  </si>
  <si>
    <t>1181471724</t>
  </si>
  <si>
    <t>14</t>
  </si>
  <si>
    <t>952901111</t>
  </si>
  <si>
    <t>Vyčištění budov bytové a občanské výstavby při výšce podlaží do 4 m</t>
  </si>
  <si>
    <t>m2</t>
  </si>
  <si>
    <t>-545479618</t>
  </si>
  <si>
    <t>965024121</t>
  </si>
  <si>
    <t>Bourání podlah kamenných  bez podkladního lože, s jakoukoliv výplní spár z desek nebo mozaiky, plochy do 1 m2</t>
  </si>
  <si>
    <t>1313861949</t>
  </si>
  <si>
    <t>965042141</t>
  </si>
  <si>
    <t>Bourání podkladů pod dlažby nebo mazanin betonových nebo z litého asfaltu tl do 100 mm pl přes 4 m2</t>
  </si>
  <si>
    <t>1227266912</t>
  </si>
  <si>
    <t>17</t>
  </si>
  <si>
    <t>965043321</t>
  </si>
  <si>
    <t xml:space="preserve">Bourání podlah z litého teraca  </t>
  </si>
  <si>
    <t>-1761851819</t>
  </si>
  <si>
    <t>997</t>
  </si>
  <si>
    <t>Přesun sutě</t>
  </si>
  <si>
    <t>18</t>
  </si>
  <si>
    <t>997013213</t>
  </si>
  <si>
    <t>Vnitrostaveništní doprava suti a vybouraných hmot pro budovy v do 12 m ručně</t>
  </si>
  <si>
    <t>1831895371</t>
  </si>
  <si>
    <t>19</t>
  </si>
  <si>
    <t>997013219</t>
  </si>
  <si>
    <t>Příplatek k vnitrostaveništní dopravě suti a vybouraných hmot za zvětšenou dopravu suti ZKD 10 m</t>
  </si>
  <si>
    <t>-572798905</t>
  </si>
  <si>
    <t>20</t>
  </si>
  <si>
    <t>997013501</t>
  </si>
  <si>
    <t>Odvoz suti a vybouraných hmot na skládku nebo meziskládku do 1 km se složením</t>
  </si>
  <si>
    <t>-588934259</t>
  </si>
  <si>
    <t>997013509</t>
  </si>
  <si>
    <t>Příplatek k odvozu suti a vybouraných hmot na skládku ZKD 1 km přes 1 km</t>
  </si>
  <si>
    <t>-1078180977</t>
  </si>
  <si>
    <t>22</t>
  </si>
  <si>
    <t>997013831</t>
  </si>
  <si>
    <t>Poplatek za uložení stavebního směsného odpadu na skládce (skládkovné)</t>
  </si>
  <si>
    <t>1766688731</t>
  </si>
  <si>
    <t>PSV</t>
  </si>
  <si>
    <t>Práce a dodávky PSV</t>
  </si>
  <si>
    <t>773</t>
  </si>
  <si>
    <t>Podlahy z litého teraca</t>
  </si>
  <si>
    <t>23</t>
  </si>
  <si>
    <t>773513113</t>
  </si>
  <si>
    <t>Pokládka  kamenných kostiček</t>
  </si>
  <si>
    <t>m</t>
  </si>
  <si>
    <t>-941867403</t>
  </si>
  <si>
    <t>24</t>
  </si>
  <si>
    <t>M</t>
  </si>
  <si>
    <t>58381010</t>
  </si>
  <si>
    <t>Dodávka kostiček vel 30x30x20 mm ( sekané)</t>
  </si>
  <si>
    <t>32</t>
  </si>
  <si>
    <t>-227699019</t>
  </si>
  <si>
    <t>25</t>
  </si>
  <si>
    <t>773519190</t>
  </si>
  <si>
    <t>Příplatek k podlahám za pracnost</t>
  </si>
  <si>
    <t>880965036</t>
  </si>
  <si>
    <t>26</t>
  </si>
  <si>
    <t>773531211</t>
  </si>
  <si>
    <t xml:space="preserve">Podlaha z litého teraca kazetova tloušťky do 20 mm </t>
  </si>
  <si>
    <t>508488596</t>
  </si>
  <si>
    <t>27</t>
  </si>
  <si>
    <t>773993901</t>
  </si>
  <si>
    <t>Broušení stávající podlahy z litého teraca hrubé</t>
  </si>
  <si>
    <t>-1241613857</t>
  </si>
  <si>
    <t>28</t>
  </si>
  <si>
    <t>773993901a</t>
  </si>
  <si>
    <t>Broušení stávající podlahy z litého teraca střední</t>
  </si>
  <si>
    <t>-264314955</t>
  </si>
  <si>
    <t>29</t>
  </si>
  <si>
    <t>773993901b</t>
  </si>
  <si>
    <t>Broušení stávající podlahy z litého teraca hladké</t>
  </si>
  <si>
    <t>1772708194</t>
  </si>
  <si>
    <t>30</t>
  </si>
  <si>
    <t>773993905</t>
  </si>
  <si>
    <t>Ošetření podlahy z litého teraca  voskem</t>
  </si>
  <si>
    <t>-1341319188</t>
  </si>
  <si>
    <t>31</t>
  </si>
  <si>
    <t>773993908</t>
  </si>
  <si>
    <t>Špachtlování</t>
  </si>
  <si>
    <t>-227715948</t>
  </si>
  <si>
    <t>773993909</t>
  </si>
  <si>
    <t>Leštění</t>
  </si>
  <si>
    <t>365482570</t>
  </si>
  <si>
    <t>33</t>
  </si>
  <si>
    <t>773993910</t>
  </si>
  <si>
    <t>Broušení finální</t>
  </si>
  <si>
    <t>1891073107</t>
  </si>
  <si>
    <t>34</t>
  </si>
  <si>
    <t>773993911</t>
  </si>
  <si>
    <t>Retuše</t>
  </si>
  <si>
    <t>607014165</t>
  </si>
  <si>
    <t>35</t>
  </si>
  <si>
    <t>773993912</t>
  </si>
  <si>
    <t>Ostatní materiálové náklady</t>
  </si>
  <si>
    <t>-305595411</t>
  </si>
  <si>
    <t>VRN</t>
  </si>
  <si>
    <t>Vedlejší rozpočtové náklady</t>
  </si>
  <si>
    <t>VRN3</t>
  </si>
  <si>
    <t>Zařízení staveniště</t>
  </si>
  <si>
    <t>36</t>
  </si>
  <si>
    <t>031002000</t>
  </si>
  <si>
    <t>Související práce pro zařízení staveniště</t>
  </si>
  <si>
    <t>…</t>
  </si>
  <si>
    <t>1024</t>
  </si>
  <si>
    <t>1631883006</t>
  </si>
  <si>
    <t>VRN4</t>
  </si>
  <si>
    <t>Inženýrská činnost</t>
  </si>
  <si>
    <t>37</t>
  </si>
  <si>
    <t>041002000</t>
  </si>
  <si>
    <t>Dozory</t>
  </si>
  <si>
    <t>576564099</t>
  </si>
  <si>
    <t>38</t>
  </si>
  <si>
    <t>045002000</t>
  </si>
  <si>
    <t>Koordinační činnost</t>
  </si>
  <si>
    <t>-1729869639</t>
  </si>
  <si>
    <t>VRN6</t>
  </si>
  <si>
    <t>Územní vlivy</t>
  </si>
  <si>
    <t>39</t>
  </si>
  <si>
    <t>062002000</t>
  </si>
  <si>
    <t>Ztížené dopravní podmínky</t>
  </si>
  <si>
    <t>-714896576</t>
  </si>
  <si>
    <t>40</t>
  </si>
  <si>
    <t>065002000</t>
  </si>
  <si>
    <t>Mimostaveništní doprava materiálů</t>
  </si>
  <si>
    <t>-968434160</t>
  </si>
  <si>
    <t>VRN7</t>
  </si>
  <si>
    <t>Provozní vlivy</t>
  </si>
  <si>
    <t>41</t>
  </si>
  <si>
    <t>071002000</t>
  </si>
  <si>
    <t>Provoz investora, třetích osob</t>
  </si>
  <si>
    <t>2066562387</t>
  </si>
  <si>
    <t>VRN8</t>
  </si>
  <si>
    <t>Přesun stavebních kapacit</t>
  </si>
  <si>
    <t>42</t>
  </si>
  <si>
    <t>084003000</t>
  </si>
  <si>
    <t>za práci v noci, o sobotách a nedělích, ve státem uznaný svátek</t>
  </si>
  <si>
    <t>-572920149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</si>
</sst>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0"/>
      <c r="BS13" s="14" t="s">
        <v>6</v>
      </c>
    </row>
    <row r="14" spans="1:74">
      <c r="B14" s="18"/>
      <c r="C14" s="19"/>
      <c r="D14" s="19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35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36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37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4" t="s">
        <v>46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Stepanska-prujezd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Rehabilitace podlahy průjezdu, Štěpánská 63,Praha 1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Objekt MZe, Štěpánská 63,Praha 1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 t="str">
        <f>IF(AN8= "","",AN8)</f>
        <v>7. 11. 2022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54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55</v>
      </c>
      <c r="D92" s="240"/>
      <c r="E92" s="240"/>
      <c r="F92" s="240"/>
      <c r="G92" s="240"/>
      <c r="H92" s="70"/>
      <c r="I92" s="241" t="s">
        <v>56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57</v>
      </c>
      <c r="AH92" s="240"/>
      <c r="AI92" s="240"/>
      <c r="AJ92" s="240"/>
      <c r="AK92" s="240"/>
      <c r="AL92" s="240"/>
      <c r="AM92" s="240"/>
      <c r="AN92" s="241" t="s">
        <v>58</v>
      </c>
      <c r="AO92" s="240"/>
      <c r="AP92" s="243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37.5" customHeight="1">
      <c r="A95" s="89" t="s">
        <v>77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'Stepanska-prujezd - Rehab...'!J28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78</v>
      </c>
      <c r="AR95" s="94"/>
      <c r="AS95" s="95">
        <v>0</v>
      </c>
      <c r="AT95" s="96">
        <f>ROUND(SUM(AV95:AW95),2)</f>
        <v>0</v>
      </c>
      <c r="AU95" s="97">
        <f>'Stepanska-prujezd - Rehab...'!P124</f>
        <v>0</v>
      </c>
      <c r="AV95" s="96">
        <f>'Stepanska-prujezd - Rehab...'!J31</f>
        <v>0</v>
      </c>
      <c r="AW95" s="96">
        <f>'Stepanska-prujezd - Rehab...'!J32</f>
        <v>0</v>
      </c>
      <c r="AX95" s="96">
        <f>'Stepanska-prujezd - Rehab...'!J33</f>
        <v>0</v>
      </c>
      <c r="AY95" s="96">
        <f>'Stepanska-prujezd - Rehab...'!J34</f>
        <v>0</v>
      </c>
      <c r="AZ95" s="96">
        <f>'Stepanska-prujezd - Rehab...'!F31</f>
        <v>0</v>
      </c>
      <c r="BA95" s="96">
        <f>'Stepanska-prujezd - Rehab...'!F32</f>
        <v>0</v>
      </c>
      <c r="BB95" s="96">
        <f>'Stepanska-prujezd - Rehab...'!F33</f>
        <v>0</v>
      </c>
      <c r="BC95" s="96">
        <f>'Stepanska-prujezd - Rehab...'!F34</f>
        <v>0</v>
      </c>
      <c r="BD95" s="98">
        <f>'Stepanska-prujezd - Rehab...'!F35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q6p7rrSNyFXqpZ7REfVQAlMTEURHAi2KvYVI7MuOCYBZIA+HnGonuObaxZx7rsGSBtDN1F+uEYm+Epi4zoPcdA==" saltValue="PMhbuCB+YVhPp7oBC7geNyhMDfv4IVyHjXvdM+5vERCq2a2bpaDLXF0/vktGXaGQ5Y4y80MLhWpGCzHSN+/Vg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tepanska-prujezd - Reha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9"/>
  <sheetViews>
    <sheetView showGridLines="0" tabSelected="1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81</v>
      </c>
    </row>
    <row r="4" spans="1:46" s="1" customFormat="1" ht="24.95" customHeight="1">
      <c r="B4" s="17"/>
      <c r="D4" s="102" t="s">
        <v>82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7. 11. 2022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tr">
        <f>IF('Rekapitulace stavby'!E11="","",'Rekapitulace stavby'!E11)</f>
        <v xml:space="preserve"> </v>
      </c>
      <c r="F13" s="31"/>
      <c r="G13" s="31"/>
      <c r="H13" s="31"/>
      <c r="I13" s="104" t="s">
        <v>27</v>
      </c>
      <c r="J13" s="105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2" t="str">
        <f>'Rekapitulace stavby'!E14</f>
        <v>Vyplň údaj</v>
      </c>
      <c r="F16" s="253"/>
      <c r="G16" s="253"/>
      <c r="H16" s="253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33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34</v>
      </c>
      <c r="E28" s="31"/>
      <c r="F28" s="31"/>
      <c r="G28" s="31"/>
      <c r="H28" s="31"/>
      <c r="I28" s="31"/>
      <c r="J28" s="112">
        <f>ROUND(J124,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36</v>
      </c>
      <c r="G30" s="31"/>
      <c r="H30" s="31"/>
      <c r="I30" s="113" t="s">
        <v>35</v>
      </c>
      <c r="J30" s="113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38</v>
      </c>
      <c r="E31" s="104" t="s">
        <v>39</v>
      </c>
      <c r="F31" s="115">
        <f>ROUND((SUM(BE124:BE178)),  2)</f>
        <v>0</v>
      </c>
      <c r="G31" s="31"/>
      <c r="H31" s="31"/>
      <c r="I31" s="116">
        <v>0.21</v>
      </c>
      <c r="J31" s="115">
        <f>ROUND(((SUM(BE124:BE178))*I31),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40</v>
      </c>
      <c r="F32" s="115">
        <f>ROUND((SUM(BF124:BF178)),  2)</f>
        <v>0</v>
      </c>
      <c r="G32" s="31"/>
      <c r="H32" s="31"/>
      <c r="I32" s="116">
        <v>0.15</v>
      </c>
      <c r="J32" s="115">
        <f>ROUND(((SUM(BF124:BF178))*I32),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41</v>
      </c>
      <c r="F33" s="115">
        <f>ROUND((SUM(BG124:BG178)),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42</v>
      </c>
      <c r="F34" s="115">
        <f>ROUND((SUM(BH124:BH178)),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43</v>
      </c>
      <c r="F35" s="115">
        <f>ROUND((SUM(BI124:BI178)),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44</v>
      </c>
      <c r="E37" s="119"/>
      <c r="F37" s="119"/>
      <c r="G37" s="120" t="s">
        <v>45</v>
      </c>
      <c r="H37" s="121" t="s">
        <v>46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47</v>
      </c>
      <c r="E50" s="125"/>
      <c r="F50" s="125"/>
      <c r="G50" s="124" t="s">
        <v>48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>
      <c r="A61" s="31"/>
      <c r="B61" s="36"/>
      <c r="C61" s="31"/>
      <c r="D61" s="126" t="s">
        <v>49</v>
      </c>
      <c r="E61" s="127"/>
      <c r="F61" s="128" t="s">
        <v>50</v>
      </c>
      <c r="G61" s="126" t="s">
        <v>49</v>
      </c>
      <c r="H61" s="127"/>
      <c r="I61" s="127"/>
      <c r="J61" s="129" t="s">
        <v>50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>
      <c r="A65" s="31"/>
      <c r="B65" s="36"/>
      <c r="C65" s="31"/>
      <c r="D65" s="124" t="s">
        <v>51</v>
      </c>
      <c r="E65" s="130"/>
      <c r="F65" s="130"/>
      <c r="G65" s="124" t="s">
        <v>52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>
      <c r="A76" s="31"/>
      <c r="B76" s="36"/>
      <c r="C76" s="31"/>
      <c r="D76" s="126" t="s">
        <v>49</v>
      </c>
      <c r="E76" s="127"/>
      <c r="F76" s="128" t="s">
        <v>50</v>
      </c>
      <c r="G76" s="126" t="s">
        <v>49</v>
      </c>
      <c r="H76" s="127"/>
      <c r="I76" s="127"/>
      <c r="J76" s="129" t="s">
        <v>50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8" t="str">
        <f>E7</f>
        <v>Rehabilitace podlahy průjezdu, Štěpánská 63,Praha 1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Objekt MZe, Štěpánská 63,Praha 1</v>
      </c>
      <c r="G87" s="33"/>
      <c r="H87" s="33"/>
      <c r="I87" s="26" t="s">
        <v>22</v>
      </c>
      <c r="J87" s="63" t="str">
        <f>IF(J10="","",J10)</f>
        <v>7. 11. 2022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J124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J125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J126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90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91</v>
      </c>
      <c r="E98" s="148"/>
      <c r="F98" s="148"/>
      <c r="G98" s="148"/>
      <c r="H98" s="148"/>
      <c r="I98" s="148"/>
      <c r="J98" s="149">
        <f>J145</f>
        <v>0</v>
      </c>
      <c r="K98" s="146"/>
      <c r="L98" s="150"/>
    </row>
    <row r="99" spans="1:31" s="9" customFormat="1" ht="24.95" customHeight="1">
      <c r="B99" s="139"/>
      <c r="C99" s="140"/>
      <c r="D99" s="141" t="s">
        <v>92</v>
      </c>
      <c r="E99" s="142"/>
      <c r="F99" s="142"/>
      <c r="G99" s="142"/>
      <c r="H99" s="142"/>
      <c r="I99" s="142"/>
      <c r="J99" s="143">
        <f>J151</f>
        <v>0</v>
      </c>
      <c r="K99" s="140"/>
      <c r="L99" s="144"/>
    </row>
    <row r="100" spans="1:31" s="10" customFormat="1" ht="19.899999999999999" customHeight="1">
      <c r="B100" s="145"/>
      <c r="C100" s="146"/>
      <c r="D100" s="147" t="s">
        <v>93</v>
      </c>
      <c r="E100" s="148"/>
      <c r="F100" s="148"/>
      <c r="G100" s="148"/>
      <c r="H100" s="148"/>
      <c r="I100" s="148"/>
      <c r="J100" s="149">
        <f>J152</f>
        <v>0</v>
      </c>
      <c r="K100" s="146"/>
      <c r="L100" s="150"/>
    </row>
    <row r="101" spans="1:31" s="9" customFormat="1" ht="24.95" customHeight="1">
      <c r="B101" s="139"/>
      <c r="C101" s="140"/>
      <c r="D101" s="141" t="s">
        <v>94</v>
      </c>
      <c r="E101" s="142"/>
      <c r="F101" s="142"/>
      <c r="G101" s="142"/>
      <c r="H101" s="142"/>
      <c r="I101" s="142"/>
      <c r="J101" s="143">
        <f>J166</f>
        <v>0</v>
      </c>
      <c r="K101" s="140"/>
      <c r="L101" s="144"/>
    </row>
    <row r="102" spans="1:31" s="10" customFormat="1" ht="19.899999999999999" customHeight="1">
      <c r="B102" s="145"/>
      <c r="C102" s="146"/>
      <c r="D102" s="147" t="s">
        <v>95</v>
      </c>
      <c r="E102" s="148"/>
      <c r="F102" s="148"/>
      <c r="G102" s="148"/>
      <c r="H102" s="148"/>
      <c r="I102" s="148"/>
      <c r="J102" s="149">
        <f>J167</f>
        <v>0</v>
      </c>
      <c r="K102" s="146"/>
      <c r="L102" s="150"/>
    </row>
    <row r="103" spans="1:31" s="10" customFormat="1" ht="19.899999999999999" customHeight="1">
      <c r="B103" s="145"/>
      <c r="C103" s="146"/>
      <c r="D103" s="147" t="s">
        <v>96</v>
      </c>
      <c r="E103" s="148"/>
      <c r="F103" s="148"/>
      <c r="G103" s="148"/>
      <c r="H103" s="148"/>
      <c r="I103" s="148"/>
      <c r="J103" s="149">
        <f>J169</f>
        <v>0</v>
      </c>
      <c r="K103" s="146"/>
      <c r="L103" s="150"/>
    </row>
    <row r="104" spans="1:31" s="10" customFormat="1" ht="19.899999999999999" customHeight="1">
      <c r="B104" s="145"/>
      <c r="C104" s="146"/>
      <c r="D104" s="147" t="s">
        <v>97</v>
      </c>
      <c r="E104" s="148"/>
      <c r="F104" s="148"/>
      <c r="G104" s="148"/>
      <c r="H104" s="148"/>
      <c r="I104" s="148"/>
      <c r="J104" s="149">
        <f>J172</f>
        <v>0</v>
      </c>
      <c r="K104" s="146"/>
      <c r="L104" s="150"/>
    </row>
    <row r="105" spans="1:31" s="10" customFormat="1" ht="19.899999999999999" customHeight="1">
      <c r="B105" s="145"/>
      <c r="C105" s="146"/>
      <c r="D105" s="147" t="s">
        <v>98</v>
      </c>
      <c r="E105" s="148"/>
      <c r="F105" s="148"/>
      <c r="G105" s="148"/>
      <c r="H105" s="148"/>
      <c r="I105" s="148"/>
      <c r="J105" s="149">
        <f>J175</f>
        <v>0</v>
      </c>
      <c r="K105" s="146"/>
      <c r="L105" s="150"/>
    </row>
    <row r="106" spans="1:31" s="10" customFormat="1" ht="19.899999999999999" customHeight="1">
      <c r="B106" s="145"/>
      <c r="C106" s="146"/>
      <c r="D106" s="147" t="s">
        <v>99</v>
      </c>
      <c r="E106" s="148"/>
      <c r="F106" s="148"/>
      <c r="G106" s="148"/>
      <c r="H106" s="148"/>
      <c r="I106" s="148"/>
      <c r="J106" s="149">
        <f>J177</f>
        <v>0</v>
      </c>
      <c r="K106" s="146"/>
      <c r="L106" s="150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100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8" t="str">
        <f>E7</f>
        <v>Rehabilitace podlahy průjezdu, Štěpánská 63,Praha 1</v>
      </c>
      <c r="F116" s="255"/>
      <c r="G116" s="255"/>
      <c r="H116" s="255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F10</f>
        <v>Objekt MZe, Štěpánská 63,Praha 1</v>
      </c>
      <c r="G118" s="33"/>
      <c r="H118" s="33"/>
      <c r="I118" s="26" t="s">
        <v>22</v>
      </c>
      <c r="J118" s="63" t="str">
        <f>IF(J10="","",J10)</f>
        <v>7. 11. 2022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E13</f>
        <v xml:space="preserve"> </v>
      </c>
      <c r="G120" s="33"/>
      <c r="H120" s="33"/>
      <c r="I120" s="26" t="s">
        <v>30</v>
      </c>
      <c r="J120" s="29" t="str">
        <f>E19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IF(E16="","",E16)</f>
        <v>Vyplň údaj</v>
      </c>
      <c r="G121" s="33"/>
      <c r="H121" s="33"/>
      <c r="I121" s="26" t="s">
        <v>32</v>
      </c>
      <c r="J121" s="29" t="str">
        <f>E22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1"/>
      <c r="B123" s="152"/>
      <c r="C123" s="153" t="s">
        <v>101</v>
      </c>
      <c r="D123" s="154" t="s">
        <v>59</v>
      </c>
      <c r="E123" s="154" t="s">
        <v>55</v>
      </c>
      <c r="F123" s="154" t="s">
        <v>56</v>
      </c>
      <c r="G123" s="154" t="s">
        <v>102</v>
      </c>
      <c r="H123" s="154" t="s">
        <v>103</v>
      </c>
      <c r="I123" s="154" t="s">
        <v>104</v>
      </c>
      <c r="J123" s="155" t="s">
        <v>85</v>
      </c>
      <c r="K123" s="156" t="s">
        <v>105</v>
      </c>
      <c r="L123" s="157"/>
      <c r="M123" s="72" t="s">
        <v>1</v>
      </c>
      <c r="N123" s="73" t="s">
        <v>38</v>
      </c>
      <c r="O123" s="73" t="s">
        <v>106</v>
      </c>
      <c r="P123" s="73" t="s">
        <v>107</v>
      </c>
      <c r="Q123" s="73" t="s">
        <v>108</v>
      </c>
      <c r="R123" s="73" t="s">
        <v>109</v>
      </c>
      <c r="S123" s="73" t="s">
        <v>110</v>
      </c>
      <c r="T123" s="74" t="s">
        <v>111</v>
      </c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</row>
    <row r="124" spans="1:65" s="2" customFormat="1" ht="22.9" customHeight="1">
      <c r="A124" s="31"/>
      <c r="B124" s="32"/>
      <c r="C124" s="79" t="s">
        <v>112</v>
      </c>
      <c r="D124" s="33"/>
      <c r="E124" s="33"/>
      <c r="F124" s="33"/>
      <c r="G124" s="33"/>
      <c r="H124" s="33"/>
      <c r="I124" s="33"/>
      <c r="J124" s="158">
        <f>BK124</f>
        <v>0</v>
      </c>
      <c r="K124" s="33"/>
      <c r="L124" s="36"/>
      <c r="M124" s="75"/>
      <c r="N124" s="159"/>
      <c r="O124" s="76"/>
      <c r="P124" s="160">
        <f>P125+P151+P166</f>
        <v>0</v>
      </c>
      <c r="Q124" s="76"/>
      <c r="R124" s="160">
        <f>R125+R151+R166</f>
        <v>126.61844001000003</v>
      </c>
      <c r="S124" s="76"/>
      <c r="T124" s="161">
        <f>T125+T151+T166</f>
        <v>11.578200000000001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73</v>
      </c>
      <c r="AU124" s="14" t="s">
        <v>87</v>
      </c>
      <c r="BK124" s="162">
        <f>BK125+BK151+BK166</f>
        <v>0</v>
      </c>
    </row>
    <row r="125" spans="1:65" s="12" customFormat="1" ht="25.9" customHeight="1">
      <c r="B125" s="163"/>
      <c r="C125" s="164"/>
      <c r="D125" s="165" t="s">
        <v>73</v>
      </c>
      <c r="E125" s="166" t="s">
        <v>113</v>
      </c>
      <c r="F125" s="166" t="s">
        <v>114</v>
      </c>
      <c r="G125" s="164"/>
      <c r="H125" s="164"/>
      <c r="I125" s="167"/>
      <c r="J125" s="168">
        <f>BK125</f>
        <v>0</v>
      </c>
      <c r="K125" s="164"/>
      <c r="L125" s="169"/>
      <c r="M125" s="170"/>
      <c r="N125" s="171"/>
      <c r="O125" s="171"/>
      <c r="P125" s="172">
        <f>P126+P131+P145</f>
        <v>0</v>
      </c>
      <c r="Q125" s="171"/>
      <c r="R125" s="172">
        <f>R126+R131+R145</f>
        <v>98.401839010000018</v>
      </c>
      <c r="S125" s="171"/>
      <c r="T125" s="173">
        <f>T126+T131+T145</f>
        <v>11.578200000000001</v>
      </c>
      <c r="AR125" s="174" t="s">
        <v>79</v>
      </c>
      <c r="AT125" s="175" t="s">
        <v>73</v>
      </c>
      <c r="AU125" s="175" t="s">
        <v>74</v>
      </c>
      <c r="AY125" s="174" t="s">
        <v>115</v>
      </c>
      <c r="BK125" s="176">
        <f>BK126+BK131+BK145</f>
        <v>0</v>
      </c>
    </row>
    <row r="126" spans="1:65" s="12" customFormat="1" ht="22.9" customHeight="1">
      <c r="B126" s="163"/>
      <c r="C126" s="164"/>
      <c r="D126" s="165" t="s">
        <v>73</v>
      </c>
      <c r="E126" s="177" t="s">
        <v>116</v>
      </c>
      <c r="F126" s="177" t="s">
        <v>117</v>
      </c>
      <c r="G126" s="164"/>
      <c r="H126" s="164"/>
      <c r="I126" s="167"/>
      <c r="J126" s="178">
        <f>BK126</f>
        <v>0</v>
      </c>
      <c r="K126" s="164"/>
      <c r="L126" s="169"/>
      <c r="M126" s="170"/>
      <c r="N126" s="171"/>
      <c r="O126" s="171"/>
      <c r="P126" s="172">
        <f>SUM(P127:P130)</f>
        <v>0</v>
      </c>
      <c r="Q126" s="171"/>
      <c r="R126" s="172">
        <f>SUM(R127:R130)</f>
        <v>98.400411010000013</v>
      </c>
      <c r="S126" s="171"/>
      <c r="T126" s="173">
        <f>SUM(T127:T130)</f>
        <v>0</v>
      </c>
      <c r="AR126" s="174" t="s">
        <v>79</v>
      </c>
      <c r="AT126" s="175" t="s">
        <v>73</v>
      </c>
      <c r="AU126" s="175" t="s">
        <v>79</v>
      </c>
      <c r="AY126" s="174" t="s">
        <v>115</v>
      </c>
      <c r="BK126" s="176">
        <f>SUM(BK127:BK130)</f>
        <v>0</v>
      </c>
    </row>
    <row r="127" spans="1:65" s="2" customFormat="1" ht="33" customHeight="1">
      <c r="A127" s="31"/>
      <c r="B127" s="32"/>
      <c r="C127" s="179" t="s">
        <v>79</v>
      </c>
      <c r="D127" s="179" t="s">
        <v>118</v>
      </c>
      <c r="E127" s="180" t="s">
        <v>119</v>
      </c>
      <c r="F127" s="181" t="s">
        <v>120</v>
      </c>
      <c r="G127" s="182" t="s">
        <v>121</v>
      </c>
      <c r="H127" s="183">
        <v>3.57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39</v>
      </c>
      <c r="O127" s="68"/>
      <c r="P127" s="189">
        <f>O127*H127</f>
        <v>0</v>
      </c>
      <c r="Q127" s="189">
        <v>2.5018699999999998</v>
      </c>
      <c r="R127" s="189">
        <f>Q127*H127</f>
        <v>8.9316758999999983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122</v>
      </c>
      <c r="AT127" s="191" t="s">
        <v>118</v>
      </c>
      <c r="AU127" s="191" t="s">
        <v>81</v>
      </c>
      <c r="AY127" s="14" t="s">
        <v>115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79</v>
      </c>
      <c r="BK127" s="192">
        <f>ROUND(I127*H127,2)</f>
        <v>0</v>
      </c>
      <c r="BL127" s="14" t="s">
        <v>122</v>
      </c>
      <c r="BM127" s="191" t="s">
        <v>123</v>
      </c>
    </row>
    <row r="128" spans="1:65" s="2" customFormat="1" ht="16.5" customHeight="1">
      <c r="A128" s="31"/>
      <c r="B128" s="32"/>
      <c r="C128" s="179" t="s">
        <v>81</v>
      </c>
      <c r="D128" s="179" t="s">
        <v>118</v>
      </c>
      <c r="E128" s="180" t="s">
        <v>124</v>
      </c>
      <c r="F128" s="181" t="s">
        <v>125</v>
      </c>
      <c r="G128" s="182" t="s">
        <v>121</v>
      </c>
      <c r="H128" s="183">
        <v>35.700000000000003</v>
      </c>
      <c r="I128" s="184"/>
      <c r="J128" s="185">
        <f>ROUND(I128*H128,2)</f>
        <v>0</v>
      </c>
      <c r="K128" s="186"/>
      <c r="L128" s="36"/>
      <c r="M128" s="187" t="s">
        <v>1</v>
      </c>
      <c r="N128" s="188" t="s">
        <v>39</v>
      </c>
      <c r="O128" s="68"/>
      <c r="P128" s="189">
        <f>O128*H128</f>
        <v>0</v>
      </c>
      <c r="Q128" s="189">
        <v>2.5018699999999998</v>
      </c>
      <c r="R128" s="189">
        <f>Q128*H128</f>
        <v>89.316759000000005</v>
      </c>
      <c r="S128" s="189">
        <v>0</v>
      </c>
      <c r="T128" s="19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122</v>
      </c>
      <c r="AT128" s="191" t="s">
        <v>118</v>
      </c>
      <c r="AU128" s="191" t="s">
        <v>81</v>
      </c>
      <c r="AY128" s="14" t="s">
        <v>115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79</v>
      </c>
      <c r="BK128" s="192">
        <f>ROUND(I128*H128,2)</f>
        <v>0</v>
      </c>
      <c r="BL128" s="14" t="s">
        <v>122</v>
      </c>
      <c r="BM128" s="191" t="s">
        <v>126</v>
      </c>
    </row>
    <row r="129" spans="1:65" s="2" customFormat="1" ht="33" customHeight="1">
      <c r="A129" s="31"/>
      <c r="B129" s="32"/>
      <c r="C129" s="179" t="s">
        <v>127</v>
      </c>
      <c r="D129" s="179" t="s">
        <v>118</v>
      </c>
      <c r="E129" s="180" t="s">
        <v>128</v>
      </c>
      <c r="F129" s="181" t="s">
        <v>129</v>
      </c>
      <c r="G129" s="182" t="s">
        <v>121</v>
      </c>
      <c r="H129" s="183">
        <v>3.57</v>
      </c>
      <c r="I129" s="184"/>
      <c r="J129" s="185">
        <f>ROUND(I129*H129,2)</f>
        <v>0</v>
      </c>
      <c r="K129" s="186"/>
      <c r="L129" s="36"/>
      <c r="M129" s="187" t="s">
        <v>1</v>
      </c>
      <c r="N129" s="188" t="s">
        <v>39</v>
      </c>
      <c r="O129" s="68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122</v>
      </c>
      <c r="AT129" s="191" t="s">
        <v>118</v>
      </c>
      <c r="AU129" s="191" t="s">
        <v>81</v>
      </c>
      <c r="AY129" s="14" t="s">
        <v>115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79</v>
      </c>
      <c r="BK129" s="192">
        <f>ROUND(I129*H129,2)</f>
        <v>0</v>
      </c>
      <c r="BL129" s="14" t="s">
        <v>122</v>
      </c>
      <c r="BM129" s="191" t="s">
        <v>130</v>
      </c>
    </row>
    <row r="130" spans="1:65" s="2" customFormat="1" ht="16.5" customHeight="1">
      <c r="A130" s="31"/>
      <c r="B130" s="32"/>
      <c r="C130" s="179" t="s">
        <v>122</v>
      </c>
      <c r="D130" s="179" t="s">
        <v>118</v>
      </c>
      <c r="E130" s="180" t="s">
        <v>131</v>
      </c>
      <c r="F130" s="181" t="s">
        <v>132</v>
      </c>
      <c r="G130" s="182" t="s">
        <v>133</v>
      </c>
      <c r="H130" s="183">
        <v>0.14299999999999999</v>
      </c>
      <c r="I130" s="184"/>
      <c r="J130" s="185">
        <f>ROUND(I130*H130,2)</f>
        <v>0</v>
      </c>
      <c r="K130" s="186"/>
      <c r="L130" s="36"/>
      <c r="M130" s="187" t="s">
        <v>1</v>
      </c>
      <c r="N130" s="188" t="s">
        <v>39</v>
      </c>
      <c r="O130" s="68"/>
      <c r="P130" s="189">
        <f>O130*H130</f>
        <v>0</v>
      </c>
      <c r="Q130" s="189">
        <v>1.06277</v>
      </c>
      <c r="R130" s="189">
        <f>Q130*H130</f>
        <v>0.15197611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122</v>
      </c>
      <c r="AT130" s="191" t="s">
        <v>118</v>
      </c>
      <c r="AU130" s="191" t="s">
        <v>81</v>
      </c>
      <c r="AY130" s="14" t="s">
        <v>115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79</v>
      </c>
      <c r="BK130" s="192">
        <f>ROUND(I130*H130,2)</f>
        <v>0</v>
      </c>
      <c r="BL130" s="14" t="s">
        <v>122</v>
      </c>
      <c r="BM130" s="191" t="s">
        <v>134</v>
      </c>
    </row>
    <row r="131" spans="1:65" s="12" customFormat="1" ht="22.9" customHeight="1">
      <c r="B131" s="163"/>
      <c r="C131" s="164"/>
      <c r="D131" s="165" t="s">
        <v>73</v>
      </c>
      <c r="E131" s="177" t="s">
        <v>135</v>
      </c>
      <c r="F131" s="177" t="s">
        <v>136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SUM(P132:P144)</f>
        <v>0</v>
      </c>
      <c r="Q131" s="171"/>
      <c r="R131" s="172">
        <f>SUM(R132:R144)</f>
        <v>1.4280000000000002E-3</v>
      </c>
      <c r="S131" s="171"/>
      <c r="T131" s="173">
        <f>SUM(T132:T144)</f>
        <v>11.578200000000001</v>
      </c>
      <c r="AR131" s="174" t="s">
        <v>79</v>
      </c>
      <c r="AT131" s="175" t="s">
        <v>73</v>
      </c>
      <c r="AU131" s="175" t="s">
        <v>79</v>
      </c>
      <c r="AY131" s="174" t="s">
        <v>115</v>
      </c>
      <c r="BK131" s="176">
        <f>SUM(BK132:BK144)</f>
        <v>0</v>
      </c>
    </row>
    <row r="132" spans="1:65" s="2" customFormat="1" ht="16.5" customHeight="1">
      <c r="A132" s="31"/>
      <c r="B132" s="32"/>
      <c r="C132" s="179" t="s">
        <v>137</v>
      </c>
      <c r="D132" s="179" t="s">
        <v>118</v>
      </c>
      <c r="E132" s="180" t="s">
        <v>138</v>
      </c>
      <c r="F132" s="181" t="s">
        <v>139</v>
      </c>
      <c r="G132" s="182" t="s">
        <v>140</v>
      </c>
      <c r="H132" s="183">
        <v>1</v>
      </c>
      <c r="I132" s="184"/>
      <c r="J132" s="185">
        <f t="shared" ref="J132:J144" si="0">ROUND(I132*H132,2)</f>
        <v>0</v>
      </c>
      <c r="K132" s="186"/>
      <c r="L132" s="36"/>
      <c r="M132" s="187" t="s">
        <v>1</v>
      </c>
      <c r="N132" s="188" t="s">
        <v>39</v>
      </c>
      <c r="O132" s="68"/>
      <c r="P132" s="189">
        <f t="shared" ref="P132:P144" si="1">O132*H132</f>
        <v>0</v>
      </c>
      <c r="Q132" s="189">
        <v>0</v>
      </c>
      <c r="R132" s="189">
        <f t="shared" ref="R132:R144" si="2">Q132*H132</f>
        <v>0</v>
      </c>
      <c r="S132" s="189">
        <v>0</v>
      </c>
      <c r="T132" s="190">
        <f t="shared" ref="T132:T144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122</v>
      </c>
      <c r="AT132" s="191" t="s">
        <v>118</v>
      </c>
      <c r="AU132" s="191" t="s">
        <v>81</v>
      </c>
      <c r="AY132" s="14" t="s">
        <v>115</v>
      </c>
      <c r="BE132" s="192">
        <f t="shared" ref="BE132:BE144" si="4">IF(N132="základní",J132,0)</f>
        <v>0</v>
      </c>
      <c r="BF132" s="192">
        <f t="shared" ref="BF132:BF144" si="5">IF(N132="snížená",J132,0)</f>
        <v>0</v>
      </c>
      <c r="BG132" s="192">
        <f t="shared" ref="BG132:BG144" si="6">IF(N132="zákl. přenesená",J132,0)</f>
        <v>0</v>
      </c>
      <c r="BH132" s="192">
        <f t="shared" ref="BH132:BH144" si="7">IF(N132="sníž. přenesená",J132,0)</f>
        <v>0</v>
      </c>
      <c r="BI132" s="192">
        <f t="shared" ref="BI132:BI144" si="8">IF(N132="nulová",J132,0)</f>
        <v>0</v>
      </c>
      <c r="BJ132" s="14" t="s">
        <v>79</v>
      </c>
      <c r="BK132" s="192">
        <f t="shared" ref="BK132:BK144" si="9">ROUND(I132*H132,2)</f>
        <v>0</v>
      </c>
      <c r="BL132" s="14" t="s">
        <v>122</v>
      </c>
      <c r="BM132" s="191" t="s">
        <v>141</v>
      </c>
    </row>
    <row r="133" spans="1:65" s="2" customFormat="1" ht="16.5" customHeight="1">
      <c r="A133" s="31"/>
      <c r="B133" s="32"/>
      <c r="C133" s="179" t="s">
        <v>116</v>
      </c>
      <c r="D133" s="179" t="s">
        <v>118</v>
      </c>
      <c r="E133" s="180" t="s">
        <v>142</v>
      </c>
      <c r="F133" s="181" t="s">
        <v>143</v>
      </c>
      <c r="G133" s="182" t="s">
        <v>144</v>
      </c>
      <c r="H133" s="183">
        <v>100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39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122</v>
      </c>
      <c r="AT133" s="191" t="s">
        <v>118</v>
      </c>
      <c r="AU133" s="191" t="s">
        <v>81</v>
      </c>
      <c r="AY133" s="14" t="s">
        <v>115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79</v>
      </c>
      <c r="BK133" s="192">
        <f t="shared" si="9"/>
        <v>0</v>
      </c>
      <c r="BL133" s="14" t="s">
        <v>122</v>
      </c>
      <c r="BM133" s="191" t="s">
        <v>145</v>
      </c>
    </row>
    <row r="134" spans="1:65" s="2" customFormat="1" ht="16.5" customHeight="1">
      <c r="A134" s="31"/>
      <c r="B134" s="32"/>
      <c r="C134" s="179" t="s">
        <v>146</v>
      </c>
      <c r="D134" s="179" t="s">
        <v>118</v>
      </c>
      <c r="E134" s="180" t="s">
        <v>147</v>
      </c>
      <c r="F134" s="181" t="s">
        <v>148</v>
      </c>
      <c r="G134" s="182" t="s">
        <v>140</v>
      </c>
      <c r="H134" s="183">
        <v>1</v>
      </c>
      <c r="I134" s="184"/>
      <c r="J134" s="185">
        <f t="shared" si="0"/>
        <v>0</v>
      </c>
      <c r="K134" s="186"/>
      <c r="L134" s="36"/>
      <c r="M134" s="187" t="s">
        <v>1</v>
      </c>
      <c r="N134" s="188" t="s">
        <v>39</v>
      </c>
      <c r="O134" s="68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149</v>
      </c>
      <c r="AT134" s="191" t="s">
        <v>118</v>
      </c>
      <c r="AU134" s="191" t="s">
        <v>81</v>
      </c>
      <c r="AY134" s="14" t="s">
        <v>115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79</v>
      </c>
      <c r="BK134" s="192">
        <f t="shared" si="9"/>
        <v>0</v>
      </c>
      <c r="BL134" s="14" t="s">
        <v>149</v>
      </c>
      <c r="BM134" s="191" t="s">
        <v>150</v>
      </c>
    </row>
    <row r="135" spans="1:65" s="2" customFormat="1" ht="16.5" customHeight="1">
      <c r="A135" s="31"/>
      <c r="B135" s="32"/>
      <c r="C135" s="179" t="s">
        <v>151</v>
      </c>
      <c r="D135" s="179" t="s">
        <v>118</v>
      </c>
      <c r="E135" s="180" t="s">
        <v>152</v>
      </c>
      <c r="F135" s="181" t="s">
        <v>153</v>
      </c>
      <c r="G135" s="182" t="s">
        <v>140</v>
      </c>
      <c r="H135" s="183">
        <v>1</v>
      </c>
      <c r="I135" s="184"/>
      <c r="J135" s="185">
        <f t="shared" si="0"/>
        <v>0</v>
      </c>
      <c r="K135" s="186"/>
      <c r="L135" s="36"/>
      <c r="M135" s="187" t="s">
        <v>1</v>
      </c>
      <c r="N135" s="188" t="s">
        <v>39</v>
      </c>
      <c r="O135" s="68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122</v>
      </c>
      <c r="AT135" s="191" t="s">
        <v>118</v>
      </c>
      <c r="AU135" s="191" t="s">
        <v>81</v>
      </c>
      <c r="AY135" s="14" t="s">
        <v>115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79</v>
      </c>
      <c r="BK135" s="192">
        <f t="shared" si="9"/>
        <v>0</v>
      </c>
      <c r="BL135" s="14" t="s">
        <v>122</v>
      </c>
      <c r="BM135" s="191" t="s">
        <v>154</v>
      </c>
    </row>
    <row r="136" spans="1:65" s="2" customFormat="1" ht="16.5" customHeight="1">
      <c r="A136" s="31"/>
      <c r="B136" s="32"/>
      <c r="C136" s="179" t="s">
        <v>135</v>
      </c>
      <c r="D136" s="179" t="s">
        <v>118</v>
      </c>
      <c r="E136" s="180" t="s">
        <v>155</v>
      </c>
      <c r="F136" s="181" t="s">
        <v>156</v>
      </c>
      <c r="G136" s="182" t="s">
        <v>140</v>
      </c>
      <c r="H136" s="183">
        <v>1</v>
      </c>
      <c r="I136" s="184"/>
      <c r="J136" s="185">
        <f t="shared" si="0"/>
        <v>0</v>
      </c>
      <c r="K136" s="186"/>
      <c r="L136" s="36"/>
      <c r="M136" s="187" t="s">
        <v>1</v>
      </c>
      <c r="N136" s="188" t="s">
        <v>39</v>
      </c>
      <c r="O136" s="68"/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122</v>
      </c>
      <c r="AT136" s="191" t="s">
        <v>118</v>
      </c>
      <c r="AU136" s="191" t="s">
        <v>81</v>
      </c>
      <c r="AY136" s="14" t="s">
        <v>115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79</v>
      </c>
      <c r="BK136" s="192">
        <f t="shared" si="9"/>
        <v>0</v>
      </c>
      <c r="BL136" s="14" t="s">
        <v>122</v>
      </c>
      <c r="BM136" s="191" t="s">
        <v>157</v>
      </c>
    </row>
    <row r="137" spans="1:65" s="2" customFormat="1" ht="16.5" customHeight="1">
      <c r="A137" s="31"/>
      <c r="B137" s="32"/>
      <c r="C137" s="179" t="s">
        <v>158</v>
      </c>
      <c r="D137" s="179" t="s">
        <v>118</v>
      </c>
      <c r="E137" s="180" t="s">
        <v>159</v>
      </c>
      <c r="F137" s="181" t="s">
        <v>160</v>
      </c>
      <c r="G137" s="182" t="s">
        <v>161</v>
      </c>
      <c r="H137" s="183">
        <v>5</v>
      </c>
      <c r="I137" s="184"/>
      <c r="J137" s="185">
        <f t="shared" si="0"/>
        <v>0</v>
      </c>
      <c r="K137" s="186"/>
      <c r="L137" s="36"/>
      <c r="M137" s="187" t="s">
        <v>1</v>
      </c>
      <c r="N137" s="188" t="s">
        <v>39</v>
      </c>
      <c r="O137" s="68"/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122</v>
      </c>
      <c r="AT137" s="191" t="s">
        <v>118</v>
      </c>
      <c r="AU137" s="191" t="s">
        <v>81</v>
      </c>
      <c r="AY137" s="14" t="s">
        <v>115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79</v>
      </c>
      <c r="BK137" s="192">
        <f t="shared" si="9"/>
        <v>0</v>
      </c>
      <c r="BL137" s="14" t="s">
        <v>122</v>
      </c>
      <c r="BM137" s="191" t="s">
        <v>162</v>
      </c>
    </row>
    <row r="138" spans="1:65" s="2" customFormat="1" ht="16.5" customHeight="1">
      <c r="A138" s="31"/>
      <c r="B138" s="32"/>
      <c r="C138" s="179" t="s">
        <v>163</v>
      </c>
      <c r="D138" s="179" t="s">
        <v>118</v>
      </c>
      <c r="E138" s="180" t="s">
        <v>164</v>
      </c>
      <c r="F138" s="181" t="s">
        <v>165</v>
      </c>
      <c r="G138" s="182" t="s">
        <v>140</v>
      </c>
      <c r="H138" s="183">
        <v>1</v>
      </c>
      <c r="I138" s="184"/>
      <c r="J138" s="185">
        <f t="shared" si="0"/>
        <v>0</v>
      </c>
      <c r="K138" s="186"/>
      <c r="L138" s="36"/>
      <c r="M138" s="187" t="s">
        <v>1</v>
      </c>
      <c r="N138" s="188" t="s">
        <v>39</v>
      </c>
      <c r="O138" s="68"/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122</v>
      </c>
      <c r="AT138" s="191" t="s">
        <v>118</v>
      </c>
      <c r="AU138" s="191" t="s">
        <v>81</v>
      </c>
      <c r="AY138" s="14" t="s">
        <v>115</v>
      </c>
      <c r="BE138" s="192">
        <f t="shared" si="4"/>
        <v>0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4" t="s">
        <v>79</v>
      </c>
      <c r="BK138" s="192">
        <f t="shared" si="9"/>
        <v>0</v>
      </c>
      <c r="BL138" s="14" t="s">
        <v>122</v>
      </c>
      <c r="BM138" s="191" t="s">
        <v>166</v>
      </c>
    </row>
    <row r="139" spans="1:65" s="2" customFormat="1" ht="16.5" customHeight="1">
      <c r="A139" s="31"/>
      <c r="B139" s="32"/>
      <c r="C139" s="179" t="s">
        <v>167</v>
      </c>
      <c r="D139" s="179" t="s">
        <v>118</v>
      </c>
      <c r="E139" s="180" t="s">
        <v>168</v>
      </c>
      <c r="F139" s="181" t="s">
        <v>169</v>
      </c>
      <c r="G139" s="182" t="s">
        <v>140</v>
      </c>
      <c r="H139" s="183">
        <v>1</v>
      </c>
      <c r="I139" s="184"/>
      <c r="J139" s="185">
        <f t="shared" si="0"/>
        <v>0</v>
      </c>
      <c r="K139" s="186"/>
      <c r="L139" s="36"/>
      <c r="M139" s="187" t="s">
        <v>1</v>
      </c>
      <c r="N139" s="188" t="s">
        <v>39</v>
      </c>
      <c r="O139" s="68"/>
      <c r="P139" s="189">
        <f t="shared" si="1"/>
        <v>0</v>
      </c>
      <c r="Q139" s="189">
        <v>0</v>
      </c>
      <c r="R139" s="189">
        <f t="shared" si="2"/>
        <v>0</v>
      </c>
      <c r="S139" s="189">
        <v>0</v>
      </c>
      <c r="T139" s="19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122</v>
      </c>
      <c r="AT139" s="191" t="s">
        <v>118</v>
      </c>
      <c r="AU139" s="191" t="s">
        <v>81</v>
      </c>
      <c r="AY139" s="14" t="s">
        <v>115</v>
      </c>
      <c r="BE139" s="192">
        <f t="shared" si="4"/>
        <v>0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4" t="s">
        <v>79</v>
      </c>
      <c r="BK139" s="192">
        <f t="shared" si="9"/>
        <v>0</v>
      </c>
      <c r="BL139" s="14" t="s">
        <v>122</v>
      </c>
      <c r="BM139" s="191" t="s">
        <v>170</v>
      </c>
    </row>
    <row r="140" spans="1:65" s="2" customFormat="1" ht="24.2" customHeight="1">
      <c r="A140" s="31"/>
      <c r="B140" s="32"/>
      <c r="C140" s="179" t="s">
        <v>171</v>
      </c>
      <c r="D140" s="179" t="s">
        <v>118</v>
      </c>
      <c r="E140" s="180" t="s">
        <v>172</v>
      </c>
      <c r="F140" s="181" t="s">
        <v>173</v>
      </c>
      <c r="G140" s="182" t="s">
        <v>140</v>
      </c>
      <c r="H140" s="183">
        <v>1</v>
      </c>
      <c r="I140" s="184"/>
      <c r="J140" s="185">
        <f t="shared" si="0"/>
        <v>0</v>
      </c>
      <c r="K140" s="186"/>
      <c r="L140" s="36"/>
      <c r="M140" s="187" t="s">
        <v>1</v>
      </c>
      <c r="N140" s="188" t="s">
        <v>39</v>
      </c>
      <c r="O140" s="68"/>
      <c r="P140" s="189">
        <f t="shared" si="1"/>
        <v>0</v>
      </c>
      <c r="Q140" s="189">
        <v>0</v>
      </c>
      <c r="R140" s="189">
        <f t="shared" si="2"/>
        <v>0</v>
      </c>
      <c r="S140" s="189">
        <v>0</v>
      </c>
      <c r="T140" s="19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122</v>
      </c>
      <c r="AT140" s="191" t="s">
        <v>118</v>
      </c>
      <c r="AU140" s="191" t="s">
        <v>81</v>
      </c>
      <c r="AY140" s="14" t="s">
        <v>115</v>
      </c>
      <c r="BE140" s="192">
        <f t="shared" si="4"/>
        <v>0</v>
      </c>
      <c r="BF140" s="192">
        <f t="shared" si="5"/>
        <v>0</v>
      </c>
      <c r="BG140" s="192">
        <f t="shared" si="6"/>
        <v>0</v>
      </c>
      <c r="BH140" s="192">
        <f t="shared" si="7"/>
        <v>0</v>
      </c>
      <c r="BI140" s="192">
        <f t="shared" si="8"/>
        <v>0</v>
      </c>
      <c r="BJ140" s="14" t="s">
        <v>79</v>
      </c>
      <c r="BK140" s="192">
        <f t="shared" si="9"/>
        <v>0</v>
      </c>
      <c r="BL140" s="14" t="s">
        <v>122</v>
      </c>
      <c r="BM140" s="191" t="s">
        <v>174</v>
      </c>
    </row>
    <row r="141" spans="1:65" s="2" customFormat="1" ht="24.2" customHeight="1">
      <c r="A141" s="31"/>
      <c r="B141" s="32"/>
      <c r="C141" s="179" t="s">
        <v>175</v>
      </c>
      <c r="D141" s="179" t="s">
        <v>118</v>
      </c>
      <c r="E141" s="180" t="s">
        <v>176</v>
      </c>
      <c r="F141" s="181" t="s">
        <v>177</v>
      </c>
      <c r="G141" s="182" t="s">
        <v>178</v>
      </c>
      <c r="H141" s="183">
        <v>35.700000000000003</v>
      </c>
      <c r="I141" s="184"/>
      <c r="J141" s="185">
        <f t="shared" si="0"/>
        <v>0</v>
      </c>
      <c r="K141" s="186"/>
      <c r="L141" s="36"/>
      <c r="M141" s="187" t="s">
        <v>1</v>
      </c>
      <c r="N141" s="188" t="s">
        <v>39</v>
      </c>
      <c r="O141" s="68"/>
      <c r="P141" s="189">
        <f t="shared" si="1"/>
        <v>0</v>
      </c>
      <c r="Q141" s="189">
        <v>4.0000000000000003E-5</v>
      </c>
      <c r="R141" s="189">
        <f t="shared" si="2"/>
        <v>1.4280000000000002E-3</v>
      </c>
      <c r="S141" s="189">
        <v>0</v>
      </c>
      <c r="T141" s="19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122</v>
      </c>
      <c r="AT141" s="191" t="s">
        <v>118</v>
      </c>
      <c r="AU141" s="191" t="s">
        <v>81</v>
      </c>
      <c r="AY141" s="14" t="s">
        <v>115</v>
      </c>
      <c r="BE141" s="192">
        <f t="shared" si="4"/>
        <v>0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4" t="s">
        <v>79</v>
      </c>
      <c r="BK141" s="192">
        <f t="shared" si="9"/>
        <v>0</v>
      </c>
      <c r="BL141" s="14" t="s">
        <v>122</v>
      </c>
      <c r="BM141" s="191" t="s">
        <v>179</v>
      </c>
    </row>
    <row r="142" spans="1:65" s="2" customFormat="1" ht="37.9" customHeight="1">
      <c r="A142" s="31"/>
      <c r="B142" s="32"/>
      <c r="C142" s="179" t="s">
        <v>8</v>
      </c>
      <c r="D142" s="179" t="s">
        <v>118</v>
      </c>
      <c r="E142" s="180" t="s">
        <v>180</v>
      </c>
      <c r="F142" s="181" t="s">
        <v>181</v>
      </c>
      <c r="G142" s="182" t="s">
        <v>178</v>
      </c>
      <c r="H142" s="183">
        <v>14.55</v>
      </c>
      <c r="I142" s="184"/>
      <c r="J142" s="185">
        <f t="shared" si="0"/>
        <v>0</v>
      </c>
      <c r="K142" s="186"/>
      <c r="L142" s="36"/>
      <c r="M142" s="187" t="s">
        <v>1</v>
      </c>
      <c r="N142" s="188" t="s">
        <v>39</v>
      </c>
      <c r="O142" s="68"/>
      <c r="P142" s="189">
        <f t="shared" si="1"/>
        <v>0</v>
      </c>
      <c r="Q142" s="189">
        <v>0</v>
      </c>
      <c r="R142" s="189">
        <f t="shared" si="2"/>
        <v>0</v>
      </c>
      <c r="S142" s="189">
        <v>0.192</v>
      </c>
      <c r="T142" s="190">
        <f t="shared" si="3"/>
        <v>2.7936000000000001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122</v>
      </c>
      <c r="AT142" s="191" t="s">
        <v>118</v>
      </c>
      <c r="AU142" s="191" t="s">
        <v>81</v>
      </c>
      <c r="AY142" s="14" t="s">
        <v>115</v>
      </c>
      <c r="BE142" s="192">
        <f t="shared" si="4"/>
        <v>0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4" t="s">
        <v>79</v>
      </c>
      <c r="BK142" s="192">
        <f t="shared" si="9"/>
        <v>0</v>
      </c>
      <c r="BL142" s="14" t="s">
        <v>122</v>
      </c>
      <c r="BM142" s="191" t="s">
        <v>182</v>
      </c>
    </row>
    <row r="143" spans="1:65" s="2" customFormat="1" ht="37.9" customHeight="1">
      <c r="A143" s="31"/>
      <c r="B143" s="32"/>
      <c r="C143" s="179" t="s">
        <v>149</v>
      </c>
      <c r="D143" s="179" t="s">
        <v>118</v>
      </c>
      <c r="E143" s="180" t="s">
        <v>183</v>
      </c>
      <c r="F143" s="181" t="s">
        <v>184</v>
      </c>
      <c r="G143" s="182" t="s">
        <v>121</v>
      </c>
      <c r="H143" s="183">
        <v>3.57</v>
      </c>
      <c r="I143" s="184"/>
      <c r="J143" s="185">
        <f t="shared" si="0"/>
        <v>0</v>
      </c>
      <c r="K143" s="186"/>
      <c r="L143" s="36"/>
      <c r="M143" s="187" t="s">
        <v>1</v>
      </c>
      <c r="N143" s="188" t="s">
        <v>39</v>
      </c>
      <c r="O143" s="68"/>
      <c r="P143" s="189">
        <f t="shared" si="1"/>
        <v>0</v>
      </c>
      <c r="Q143" s="189">
        <v>0</v>
      </c>
      <c r="R143" s="189">
        <f t="shared" si="2"/>
        <v>0</v>
      </c>
      <c r="S143" s="189">
        <v>2.2000000000000002</v>
      </c>
      <c r="T143" s="190">
        <f t="shared" si="3"/>
        <v>7.8540000000000001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122</v>
      </c>
      <c r="AT143" s="191" t="s">
        <v>118</v>
      </c>
      <c r="AU143" s="191" t="s">
        <v>81</v>
      </c>
      <c r="AY143" s="14" t="s">
        <v>115</v>
      </c>
      <c r="BE143" s="192">
        <f t="shared" si="4"/>
        <v>0</v>
      </c>
      <c r="BF143" s="192">
        <f t="shared" si="5"/>
        <v>0</v>
      </c>
      <c r="BG143" s="192">
        <f t="shared" si="6"/>
        <v>0</v>
      </c>
      <c r="BH143" s="192">
        <f t="shared" si="7"/>
        <v>0</v>
      </c>
      <c r="BI143" s="192">
        <f t="shared" si="8"/>
        <v>0</v>
      </c>
      <c r="BJ143" s="14" t="s">
        <v>79</v>
      </c>
      <c r="BK143" s="192">
        <f t="shared" si="9"/>
        <v>0</v>
      </c>
      <c r="BL143" s="14" t="s">
        <v>122</v>
      </c>
      <c r="BM143" s="191" t="s">
        <v>185</v>
      </c>
    </row>
    <row r="144" spans="1:65" s="2" customFormat="1" ht="16.5" customHeight="1">
      <c r="A144" s="31"/>
      <c r="B144" s="32"/>
      <c r="C144" s="179" t="s">
        <v>186</v>
      </c>
      <c r="D144" s="179" t="s">
        <v>118</v>
      </c>
      <c r="E144" s="180" t="s">
        <v>187</v>
      </c>
      <c r="F144" s="181" t="s">
        <v>188</v>
      </c>
      <c r="G144" s="182" t="s">
        <v>121</v>
      </c>
      <c r="H144" s="183">
        <v>0.42299999999999999</v>
      </c>
      <c r="I144" s="184"/>
      <c r="J144" s="185">
        <f t="shared" si="0"/>
        <v>0</v>
      </c>
      <c r="K144" s="186"/>
      <c r="L144" s="36"/>
      <c r="M144" s="187" t="s">
        <v>1</v>
      </c>
      <c r="N144" s="188" t="s">
        <v>39</v>
      </c>
      <c r="O144" s="68"/>
      <c r="P144" s="189">
        <f t="shared" si="1"/>
        <v>0</v>
      </c>
      <c r="Q144" s="189">
        <v>0</v>
      </c>
      <c r="R144" s="189">
        <f t="shared" si="2"/>
        <v>0</v>
      </c>
      <c r="S144" s="189">
        <v>2.2000000000000002</v>
      </c>
      <c r="T144" s="190">
        <f t="shared" si="3"/>
        <v>0.93060000000000009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122</v>
      </c>
      <c r="AT144" s="191" t="s">
        <v>118</v>
      </c>
      <c r="AU144" s="191" t="s">
        <v>81</v>
      </c>
      <c r="AY144" s="14" t="s">
        <v>115</v>
      </c>
      <c r="BE144" s="192">
        <f t="shared" si="4"/>
        <v>0</v>
      </c>
      <c r="BF144" s="192">
        <f t="shared" si="5"/>
        <v>0</v>
      </c>
      <c r="BG144" s="192">
        <f t="shared" si="6"/>
        <v>0</v>
      </c>
      <c r="BH144" s="192">
        <f t="shared" si="7"/>
        <v>0</v>
      </c>
      <c r="BI144" s="192">
        <f t="shared" si="8"/>
        <v>0</v>
      </c>
      <c r="BJ144" s="14" t="s">
        <v>79</v>
      </c>
      <c r="BK144" s="192">
        <f t="shared" si="9"/>
        <v>0</v>
      </c>
      <c r="BL144" s="14" t="s">
        <v>122</v>
      </c>
      <c r="BM144" s="191" t="s">
        <v>189</v>
      </c>
    </row>
    <row r="145" spans="1:65" s="12" customFormat="1" ht="22.9" customHeight="1">
      <c r="B145" s="163"/>
      <c r="C145" s="164"/>
      <c r="D145" s="165" t="s">
        <v>73</v>
      </c>
      <c r="E145" s="177" t="s">
        <v>190</v>
      </c>
      <c r="F145" s="177" t="s">
        <v>191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SUM(P146:P150)</f>
        <v>0</v>
      </c>
      <c r="Q145" s="171"/>
      <c r="R145" s="172">
        <f>SUM(R146:R150)</f>
        <v>0</v>
      </c>
      <c r="S145" s="171"/>
      <c r="T145" s="173">
        <f>SUM(T146:T150)</f>
        <v>0</v>
      </c>
      <c r="AR145" s="174" t="s">
        <v>79</v>
      </c>
      <c r="AT145" s="175" t="s">
        <v>73</v>
      </c>
      <c r="AU145" s="175" t="s">
        <v>79</v>
      </c>
      <c r="AY145" s="174" t="s">
        <v>115</v>
      </c>
      <c r="BK145" s="176">
        <f>SUM(BK146:BK150)</f>
        <v>0</v>
      </c>
    </row>
    <row r="146" spans="1:65" s="2" customFormat="1" ht="24.2" customHeight="1">
      <c r="A146" s="31"/>
      <c r="B146" s="32"/>
      <c r="C146" s="179" t="s">
        <v>192</v>
      </c>
      <c r="D146" s="179" t="s">
        <v>118</v>
      </c>
      <c r="E146" s="180" t="s">
        <v>193</v>
      </c>
      <c r="F146" s="181" t="s">
        <v>194</v>
      </c>
      <c r="G146" s="182" t="s">
        <v>133</v>
      </c>
      <c r="H146" s="183">
        <v>11.577999999999999</v>
      </c>
      <c r="I146" s="184"/>
      <c r="J146" s="185">
        <f>ROUND(I146*H146,2)</f>
        <v>0</v>
      </c>
      <c r="K146" s="186"/>
      <c r="L146" s="36"/>
      <c r="M146" s="187" t="s">
        <v>1</v>
      </c>
      <c r="N146" s="188" t="s">
        <v>39</v>
      </c>
      <c r="O146" s="68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122</v>
      </c>
      <c r="AT146" s="191" t="s">
        <v>118</v>
      </c>
      <c r="AU146" s="191" t="s">
        <v>81</v>
      </c>
      <c r="AY146" s="14" t="s">
        <v>115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79</v>
      </c>
      <c r="BK146" s="192">
        <f>ROUND(I146*H146,2)</f>
        <v>0</v>
      </c>
      <c r="BL146" s="14" t="s">
        <v>122</v>
      </c>
      <c r="BM146" s="191" t="s">
        <v>195</v>
      </c>
    </row>
    <row r="147" spans="1:65" s="2" customFormat="1" ht="33" customHeight="1">
      <c r="A147" s="31"/>
      <c r="B147" s="32"/>
      <c r="C147" s="179" t="s">
        <v>196</v>
      </c>
      <c r="D147" s="179" t="s">
        <v>118</v>
      </c>
      <c r="E147" s="180" t="s">
        <v>197</v>
      </c>
      <c r="F147" s="181" t="s">
        <v>198</v>
      </c>
      <c r="G147" s="182" t="s">
        <v>133</v>
      </c>
      <c r="H147" s="183">
        <v>57.89</v>
      </c>
      <c r="I147" s="184"/>
      <c r="J147" s="185">
        <f>ROUND(I147*H147,2)</f>
        <v>0</v>
      </c>
      <c r="K147" s="186"/>
      <c r="L147" s="36"/>
      <c r="M147" s="187" t="s">
        <v>1</v>
      </c>
      <c r="N147" s="188" t="s">
        <v>39</v>
      </c>
      <c r="O147" s="68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122</v>
      </c>
      <c r="AT147" s="191" t="s">
        <v>118</v>
      </c>
      <c r="AU147" s="191" t="s">
        <v>81</v>
      </c>
      <c r="AY147" s="14" t="s">
        <v>115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79</v>
      </c>
      <c r="BK147" s="192">
        <f>ROUND(I147*H147,2)</f>
        <v>0</v>
      </c>
      <c r="BL147" s="14" t="s">
        <v>122</v>
      </c>
      <c r="BM147" s="191" t="s">
        <v>199</v>
      </c>
    </row>
    <row r="148" spans="1:65" s="2" customFormat="1" ht="24.2" customHeight="1">
      <c r="A148" s="31"/>
      <c r="B148" s="32"/>
      <c r="C148" s="179" t="s">
        <v>200</v>
      </c>
      <c r="D148" s="179" t="s">
        <v>118</v>
      </c>
      <c r="E148" s="180" t="s">
        <v>201</v>
      </c>
      <c r="F148" s="181" t="s">
        <v>202</v>
      </c>
      <c r="G148" s="182" t="s">
        <v>133</v>
      </c>
      <c r="H148" s="183">
        <v>11.577999999999999</v>
      </c>
      <c r="I148" s="184"/>
      <c r="J148" s="185">
        <f>ROUND(I148*H148,2)</f>
        <v>0</v>
      </c>
      <c r="K148" s="186"/>
      <c r="L148" s="36"/>
      <c r="M148" s="187" t="s">
        <v>1</v>
      </c>
      <c r="N148" s="188" t="s">
        <v>39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122</v>
      </c>
      <c r="AT148" s="191" t="s">
        <v>118</v>
      </c>
      <c r="AU148" s="191" t="s">
        <v>81</v>
      </c>
      <c r="AY148" s="14" t="s">
        <v>115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79</v>
      </c>
      <c r="BK148" s="192">
        <f>ROUND(I148*H148,2)</f>
        <v>0</v>
      </c>
      <c r="BL148" s="14" t="s">
        <v>122</v>
      </c>
      <c r="BM148" s="191" t="s">
        <v>203</v>
      </c>
    </row>
    <row r="149" spans="1:65" s="2" customFormat="1" ht="24.2" customHeight="1">
      <c r="A149" s="31"/>
      <c r="B149" s="32"/>
      <c r="C149" s="179" t="s">
        <v>7</v>
      </c>
      <c r="D149" s="179" t="s">
        <v>118</v>
      </c>
      <c r="E149" s="180" t="s">
        <v>204</v>
      </c>
      <c r="F149" s="181" t="s">
        <v>205</v>
      </c>
      <c r="G149" s="182" t="s">
        <v>133</v>
      </c>
      <c r="H149" s="183">
        <v>231.56</v>
      </c>
      <c r="I149" s="184"/>
      <c r="J149" s="185">
        <f>ROUND(I149*H149,2)</f>
        <v>0</v>
      </c>
      <c r="K149" s="186"/>
      <c r="L149" s="36"/>
      <c r="M149" s="187" t="s">
        <v>1</v>
      </c>
      <c r="N149" s="188" t="s">
        <v>39</v>
      </c>
      <c r="O149" s="68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122</v>
      </c>
      <c r="AT149" s="191" t="s">
        <v>118</v>
      </c>
      <c r="AU149" s="191" t="s">
        <v>81</v>
      </c>
      <c r="AY149" s="14" t="s">
        <v>115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79</v>
      </c>
      <c r="BK149" s="192">
        <f>ROUND(I149*H149,2)</f>
        <v>0</v>
      </c>
      <c r="BL149" s="14" t="s">
        <v>122</v>
      </c>
      <c r="BM149" s="191" t="s">
        <v>206</v>
      </c>
    </row>
    <row r="150" spans="1:65" s="2" customFormat="1" ht="24.2" customHeight="1">
      <c r="A150" s="31"/>
      <c r="B150" s="32"/>
      <c r="C150" s="179" t="s">
        <v>207</v>
      </c>
      <c r="D150" s="179" t="s">
        <v>118</v>
      </c>
      <c r="E150" s="180" t="s">
        <v>208</v>
      </c>
      <c r="F150" s="181" t="s">
        <v>209</v>
      </c>
      <c r="G150" s="182" t="s">
        <v>133</v>
      </c>
      <c r="H150" s="183">
        <v>11.577999999999999</v>
      </c>
      <c r="I150" s="184"/>
      <c r="J150" s="185">
        <f>ROUND(I150*H150,2)</f>
        <v>0</v>
      </c>
      <c r="K150" s="186"/>
      <c r="L150" s="36"/>
      <c r="M150" s="187" t="s">
        <v>1</v>
      </c>
      <c r="N150" s="188" t="s">
        <v>39</v>
      </c>
      <c r="O150" s="68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122</v>
      </c>
      <c r="AT150" s="191" t="s">
        <v>118</v>
      </c>
      <c r="AU150" s="191" t="s">
        <v>81</v>
      </c>
      <c r="AY150" s="14" t="s">
        <v>115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79</v>
      </c>
      <c r="BK150" s="192">
        <f>ROUND(I150*H150,2)</f>
        <v>0</v>
      </c>
      <c r="BL150" s="14" t="s">
        <v>122</v>
      </c>
      <c r="BM150" s="191" t="s">
        <v>210</v>
      </c>
    </row>
    <row r="151" spans="1:65" s="12" customFormat="1" ht="25.9" customHeight="1">
      <c r="B151" s="163"/>
      <c r="C151" s="164"/>
      <c r="D151" s="165" t="s">
        <v>73</v>
      </c>
      <c r="E151" s="166" t="s">
        <v>211</v>
      </c>
      <c r="F151" s="166" t="s">
        <v>212</v>
      </c>
      <c r="G151" s="164"/>
      <c r="H151" s="164"/>
      <c r="I151" s="167"/>
      <c r="J151" s="168">
        <f>BK151</f>
        <v>0</v>
      </c>
      <c r="K151" s="164"/>
      <c r="L151" s="169"/>
      <c r="M151" s="170"/>
      <c r="N151" s="171"/>
      <c r="O151" s="171"/>
      <c r="P151" s="172">
        <f>P152</f>
        <v>0</v>
      </c>
      <c r="Q151" s="171"/>
      <c r="R151" s="172">
        <f>R152</f>
        <v>28.216601000000004</v>
      </c>
      <c r="S151" s="171"/>
      <c r="T151" s="173">
        <f>T152</f>
        <v>0</v>
      </c>
      <c r="AR151" s="174" t="s">
        <v>81</v>
      </c>
      <c r="AT151" s="175" t="s">
        <v>73</v>
      </c>
      <c r="AU151" s="175" t="s">
        <v>74</v>
      </c>
      <c r="AY151" s="174" t="s">
        <v>115</v>
      </c>
      <c r="BK151" s="176">
        <f>BK152</f>
        <v>0</v>
      </c>
    </row>
    <row r="152" spans="1:65" s="12" customFormat="1" ht="22.9" customHeight="1">
      <c r="B152" s="163"/>
      <c r="C152" s="164"/>
      <c r="D152" s="165" t="s">
        <v>73</v>
      </c>
      <c r="E152" s="177" t="s">
        <v>213</v>
      </c>
      <c r="F152" s="177" t="s">
        <v>214</v>
      </c>
      <c r="G152" s="164"/>
      <c r="H152" s="164"/>
      <c r="I152" s="167"/>
      <c r="J152" s="178">
        <f>BK152</f>
        <v>0</v>
      </c>
      <c r="K152" s="164"/>
      <c r="L152" s="169"/>
      <c r="M152" s="170"/>
      <c r="N152" s="171"/>
      <c r="O152" s="171"/>
      <c r="P152" s="172">
        <f>SUM(P153:P165)</f>
        <v>0</v>
      </c>
      <c r="Q152" s="171"/>
      <c r="R152" s="172">
        <f>SUM(R153:R165)</f>
        <v>28.216601000000004</v>
      </c>
      <c r="S152" s="171"/>
      <c r="T152" s="173">
        <f>SUM(T153:T165)</f>
        <v>0</v>
      </c>
      <c r="AR152" s="174" t="s">
        <v>81</v>
      </c>
      <c r="AT152" s="175" t="s">
        <v>73</v>
      </c>
      <c r="AU152" s="175" t="s">
        <v>79</v>
      </c>
      <c r="AY152" s="174" t="s">
        <v>115</v>
      </c>
      <c r="BK152" s="176">
        <f>SUM(BK153:BK165)</f>
        <v>0</v>
      </c>
    </row>
    <row r="153" spans="1:65" s="2" customFormat="1" ht="16.5" customHeight="1">
      <c r="A153" s="31"/>
      <c r="B153" s="32"/>
      <c r="C153" s="179" t="s">
        <v>215</v>
      </c>
      <c r="D153" s="179" t="s">
        <v>118</v>
      </c>
      <c r="E153" s="180" t="s">
        <v>216</v>
      </c>
      <c r="F153" s="181" t="s">
        <v>217</v>
      </c>
      <c r="G153" s="182" t="s">
        <v>218</v>
      </c>
      <c r="H153" s="183">
        <v>485</v>
      </c>
      <c r="I153" s="184"/>
      <c r="J153" s="185">
        <f t="shared" ref="J153:J165" si="10">ROUND(I153*H153,2)</f>
        <v>0</v>
      </c>
      <c r="K153" s="186"/>
      <c r="L153" s="36"/>
      <c r="M153" s="187" t="s">
        <v>1</v>
      </c>
      <c r="N153" s="188" t="s">
        <v>39</v>
      </c>
      <c r="O153" s="68"/>
      <c r="P153" s="189">
        <f t="shared" ref="P153:P165" si="11">O153*H153</f>
        <v>0</v>
      </c>
      <c r="Q153" s="189">
        <v>0</v>
      </c>
      <c r="R153" s="189">
        <f t="shared" ref="R153:R165" si="12">Q153*H153</f>
        <v>0</v>
      </c>
      <c r="S153" s="189">
        <v>0</v>
      </c>
      <c r="T153" s="190">
        <f t="shared" ref="T153:T165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149</v>
      </c>
      <c r="AT153" s="191" t="s">
        <v>118</v>
      </c>
      <c r="AU153" s="191" t="s">
        <v>81</v>
      </c>
      <c r="AY153" s="14" t="s">
        <v>115</v>
      </c>
      <c r="BE153" s="192">
        <f t="shared" ref="BE153:BE165" si="14">IF(N153="základní",J153,0)</f>
        <v>0</v>
      </c>
      <c r="BF153" s="192">
        <f t="shared" ref="BF153:BF165" si="15">IF(N153="snížená",J153,0)</f>
        <v>0</v>
      </c>
      <c r="BG153" s="192">
        <f t="shared" ref="BG153:BG165" si="16">IF(N153="zákl. přenesená",J153,0)</f>
        <v>0</v>
      </c>
      <c r="BH153" s="192">
        <f t="shared" ref="BH153:BH165" si="17">IF(N153="sníž. přenesená",J153,0)</f>
        <v>0</v>
      </c>
      <c r="BI153" s="192">
        <f t="shared" ref="BI153:BI165" si="18">IF(N153="nulová",J153,0)</f>
        <v>0</v>
      </c>
      <c r="BJ153" s="14" t="s">
        <v>79</v>
      </c>
      <c r="BK153" s="192">
        <f t="shared" ref="BK153:BK165" si="19">ROUND(I153*H153,2)</f>
        <v>0</v>
      </c>
      <c r="BL153" s="14" t="s">
        <v>149</v>
      </c>
      <c r="BM153" s="191" t="s">
        <v>219</v>
      </c>
    </row>
    <row r="154" spans="1:65" s="2" customFormat="1" ht="16.5" customHeight="1">
      <c r="A154" s="31"/>
      <c r="B154" s="32"/>
      <c r="C154" s="193" t="s">
        <v>220</v>
      </c>
      <c r="D154" s="193" t="s">
        <v>221</v>
      </c>
      <c r="E154" s="194" t="s">
        <v>222</v>
      </c>
      <c r="F154" s="195" t="s">
        <v>223</v>
      </c>
      <c r="G154" s="196" t="s">
        <v>218</v>
      </c>
      <c r="H154" s="197">
        <v>485</v>
      </c>
      <c r="I154" s="198"/>
      <c r="J154" s="199">
        <f t="shared" si="10"/>
        <v>0</v>
      </c>
      <c r="K154" s="200"/>
      <c r="L154" s="201"/>
      <c r="M154" s="202" t="s">
        <v>1</v>
      </c>
      <c r="N154" s="203" t="s">
        <v>39</v>
      </c>
      <c r="O154" s="68"/>
      <c r="P154" s="189">
        <f t="shared" si="11"/>
        <v>0</v>
      </c>
      <c r="Q154" s="189">
        <v>5.1999999999999998E-2</v>
      </c>
      <c r="R154" s="189">
        <f t="shared" si="12"/>
        <v>25.22</v>
      </c>
      <c r="S154" s="189">
        <v>0</v>
      </c>
      <c r="T154" s="190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224</v>
      </c>
      <c r="AT154" s="191" t="s">
        <v>221</v>
      </c>
      <c r="AU154" s="191" t="s">
        <v>81</v>
      </c>
      <c r="AY154" s="14" t="s">
        <v>115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4" t="s">
        <v>79</v>
      </c>
      <c r="BK154" s="192">
        <f t="shared" si="19"/>
        <v>0</v>
      </c>
      <c r="BL154" s="14" t="s">
        <v>149</v>
      </c>
      <c r="BM154" s="191" t="s">
        <v>225</v>
      </c>
    </row>
    <row r="155" spans="1:65" s="2" customFormat="1" ht="16.5" customHeight="1">
      <c r="A155" s="31"/>
      <c r="B155" s="32"/>
      <c r="C155" s="179" t="s">
        <v>226</v>
      </c>
      <c r="D155" s="179" t="s">
        <v>118</v>
      </c>
      <c r="E155" s="180" t="s">
        <v>227</v>
      </c>
      <c r="F155" s="181" t="s">
        <v>228</v>
      </c>
      <c r="G155" s="182" t="s">
        <v>178</v>
      </c>
      <c r="H155" s="183">
        <v>35.700000000000003</v>
      </c>
      <c r="I155" s="184"/>
      <c r="J155" s="185">
        <f t="shared" si="10"/>
        <v>0</v>
      </c>
      <c r="K155" s="186"/>
      <c r="L155" s="36"/>
      <c r="M155" s="187" t="s">
        <v>1</v>
      </c>
      <c r="N155" s="188" t="s">
        <v>39</v>
      </c>
      <c r="O155" s="68"/>
      <c r="P155" s="189">
        <f t="shared" si="11"/>
        <v>0</v>
      </c>
      <c r="Q155" s="189">
        <v>0</v>
      </c>
      <c r="R155" s="189">
        <f t="shared" si="12"/>
        <v>0</v>
      </c>
      <c r="S155" s="189">
        <v>0</v>
      </c>
      <c r="T155" s="190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149</v>
      </c>
      <c r="AT155" s="191" t="s">
        <v>118</v>
      </c>
      <c r="AU155" s="191" t="s">
        <v>81</v>
      </c>
      <c r="AY155" s="14" t="s">
        <v>115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4" t="s">
        <v>79</v>
      </c>
      <c r="BK155" s="192">
        <f t="shared" si="19"/>
        <v>0</v>
      </c>
      <c r="BL155" s="14" t="s">
        <v>149</v>
      </c>
      <c r="BM155" s="191" t="s">
        <v>229</v>
      </c>
    </row>
    <row r="156" spans="1:65" s="2" customFormat="1" ht="21.75" customHeight="1">
      <c r="A156" s="31"/>
      <c r="B156" s="32"/>
      <c r="C156" s="179" t="s">
        <v>230</v>
      </c>
      <c r="D156" s="179" t="s">
        <v>118</v>
      </c>
      <c r="E156" s="180" t="s">
        <v>231</v>
      </c>
      <c r="F156" s="181" t="s">
        <v>232</v>
      </c>
      <c r="G156" s="182" t="s">
        <v>178</v>
      </c>
      <c r="H156" s="183">
        <v>35.700000000000003</v>
      </c>
      <c r="I156" s="184"/>
      <c r="J156" s="185">
        <f t="shared" si="10"/>
        <v>0</v>
      </c>
      <c r="K156" s="186"/>
      <c r="L156" s="36"/>
      <c r="M156" s="187" t="s">
        <v>1</v>
      </c>
      <c r="N156" s="188" t="s">
        <v>39</v>
      </c>
      <c r="O156" s="68"/>
      <c r="P156" s="189">
        <f t="shared" si="11"/>
        <v>0</v>
      </c>
      <c r="Q156" s="189">
        <v>6.8419999999999995E-2</v>
      </c>
      <c r="R156" s="189">
        <f t="shared" si="12"/>
        <v>2.4425940000000002</v>
      </c>
      <c r="S156" s="189">
        <v>0</v>
      </c>
      <c r="T156" s="190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149</v>
      </c>
      <c r="AT156" s="191" t="s">
        <v>118</v>
      </c>
      <c r="AU156" s="191" t="s">
        <v>81</v>
      </c>
      <c r="AY156" s="14" t="s">
        <v>115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4" t="s">
        <v>79</v>
      </c>
      <c r="BK156" s="192">
        <f t="shared" si="19"/>
        <v>0</v>
      </c>
      <c r="BL156" s="14" t="s">
        <v>149</v>
      </c>
      <c r="BM156" s="191" t="s">
        <v>233</v>
      </c>
    </row>
    <row r="157" spans="1:65" s="2" customFormat="1" ht="16.5" customHeight="1">
      <c r="A157" s="31"/>
      <c r="B157" s="32"/>
      <c r="C157" s="179" t="s">
        <v>234</v>
      </c>
      <c r="D157" s="179" t="s">
        <v>118</v>
      </c>
      <c r="E157" s="180" t="s">
        <v>235</v>
      </c>
      <c r="F157" s="181" t="s">
        <v>236</v>
      </c>
      <c r="G157" s="182" t="s">
        <v>178</v>
      </c>
      <c r="H157" s="183">
        <v>35.700000000000003</v>
      </c>
      <c r="I157" s="184"/>
      <c r="J157" s="185">
        <f t="shared" si="10"/>
        <v>0</v>
      </c>
      <c r="K157" s="186"/>
      <c r="L157" s="36"/>
      <c r="M157" s="187" t="s">
        <v>1</v>
      </c>
      <c r="N157" s="188" t="s">
        <v>39</v>
      </c>
      <c r="O157" s="68"/>
      <c r="P157" s="189">
        <f t="shared" si="11"/>
        <v>0</v>
      </c>
      <c r="Q157" s="189">
        <v>5.0000000000000001E-3</v>
      </c>
      <c r="R157" s="189">
        <f t="shared" si="12"/>
        <v>0.17850000000000002</v>
      </c>
      <c r="S157" s="189">
        <v>0</v>
      </c>
      <c r="T157" s="190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149</v>
      </c>
      <c r="AT157" s="191" t="s">
        <v>118</v>
      </c>
      <c r="AU157" s="191" t="s">
        <v>81</v>
      </c>
      <c r="AY157" s="14" t="s">
        <v>115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4" t="s">
        <v>79</v>
      </c>
      <c r="BK157" s="192">
        <f t="shared" si="19"/>
        <v>0</v>
      </c>
      <c r="BL157" s="14" t="s">
        <v>149</v>
      </c>
      <c r="BM157" s="191" t="s">
        <v>237</v>
      </c>
    </row>
    <row r="158" spans="1:65" s="2" customFormat="1" ht="16.5" customHeight="1">
      <c r="A158" s="31"/>
      <c r="B158" s="32"/>
      <c r="C158" s="179" t="s">
        <v>238</v>
      </c>
      <c r="D158" s="179" t="s">
        <v>118</v>
      </c>
      <c r="E158" s="180" t="s">
        <v>239</v>
      </c>
      <c r="F158" s="181" t="s">
        <v>240</v>
      </c>
      <c r="G158" s="182" t="s">
        <v>178</v>
      </c>
      <c r="H158" s="183">
        <v>35.700000000000003</v>
      </c>
      <c r="I158" s="184"/>
      <c r="J158" s="185">
        <f t="shared" si="10"/>
        <v>0</v>
      </c>
      <c r="K158" s="186"/>
      <c r="L158" s="36"/>
      <c r="M158" s="187" t="s">
        <v>1</v>
      </c>
      <c r="N158" s="188" t="s">
        <v>39</v>
      </c>
      <c r="O158" s="68"/>
      <c r="P158" s="189">
        <f t="shared" si="11"/>
        <v>0</v>
      </c>
      <c r="Q158" s="189">
        <v>5.0000000000000001E-3</v>
      </c>
      <c r="R158" s="189">
        <f t="shared" si="12"/>
        <v>0.17850000000000002</v>
      </c>
      <c r="S158" s="189">
        <v>0</v>
      </c>
      <c r="T158" s="190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149</v>
      </c>
      <c r="AT158" s="191" t="s">
        <v>118</v>
      </c>
      <c r="AU158" s="191" t="s">
        <v>81</v>
      </c>
      <c r="AY158" s="14" t="s">
        <v>115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4" t="s">
        <v>79</v>
      </c>
      <c r="BK158" s="192">
        <f t="shared" si="19"/>
        <v>0</v>
      </c>
      <c r="BL158" s="14" t="s">
        <v>149</v>
      </c>
      <c r="BM158" s="191" t="s">
        <v>241</v>
      </c>
    </row>
    <row r="159" spans="1:65" s="2" customFormat="1" ht="16.5" customHeight="1">
      <c r="A159" s="31"/>
      <c r="B159" s="32"/>
      <c r="C159" s="179" t="s">
        <v>242</v>
      </c>
      <c r="D159" s="179" t="s">
        <v>118</v>
      </c>
      <c r="E159" s="180" t="s">
        <v>243</v>
      </c>
      <c r="F159" s="181" t="s">
        <v>244</v>
      </c>
      <c r="G159" s="182" t="s">
        <v>178</v>
      </c>
      <c r="H159" s="183">
        <v>35.700000000000003</v>
      </c>
      <c r="I159" s="184"/>
      <c r="J159" s="185">
        <f t="shared" si="10"/>
        <v>0</v>
      </c>
      <c r="K159" s="186"/>
      <c r="L159" s="36"/>
      <c r="M159" s="187" t="s">
        <v>1</v>
      </c>
      <c r="N159" s="188" t="s">
        <v>39</v>
      </c>
      <c r="O159" s="68"/>
      <c r="P159" s="189">
        <f t="shared" si="11"/>
        <v>0</v>
      </c>
      <c r="Q159" s="189">
        <v>5.0000000000000001E-3</v>
      </c>
      <c r="R159" s="189">
        <f t="shared" si="12"/>
        <v>0.17850000000000002</v>
      </c>
      <c r="S159" s="189">
        <v>0</v>
      </c>
      <c r="T159" s="190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1" t="s">
        <v>149</v>
      </c>
      <c r="AT159" s="191" t="s">
        <v>118</v>
      </c>
      <c r="AU159" s="191" t="s">
        <v>81</v>
      </c>
      <c r="AY159" s="14" t="s">
        <v>115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4" t="s">
        <v>79</v>
      </c>
      <c r="BK159" s="192">
        <f t="shared" si="19"/>
        <v>0</v>
      </c>
      <c r="BL159" s="14" t="s">
        <v>149</v>
      </c>
      <c r="BM159" s="191" t="s">
        <v>245</v>
      </c>
    </row>
    <row r="160" spans="1:65" s="2" customFormat="1" ht="16.5" customHeight="1">
      <c r="A160" s="31"/>
      <c r="B160" s="32"/>
      <c r="C160" s="179" t="s">
        <v>246</v>
      </c>
      <c r="D160" s="179" t="s">
        <v>118</v>
      </c>
      <c r="E160" s="180" t="s">
        <v>247</v>
      </c>
      <c r="F160" s="181" t="s">
        <v>248</v>
      </c>
      <c r="G160" s="182" t="s">
        <v>178</v>
      </c>
      <c r="H160" s="183">
        <v>35.700000000000003</v>
      </c>
      <c r="I160" s="184"/>
      <c r="J160" s="185">
        <f t="shared" si="10"/>
        <v>0</v>
      </c>
      <c r="K160" s="186"/>
      <c r="L160" s="36"/>
      <c r="M160" s="187" t="s">
        <v>1</v>
      </c>
      <c r="N160" s="188" t="s">
        <v>39</v>
      </c>
      <c r="O160" s="68"/>
      <c r="P160" s="189">
        <f t="shared" si="11"/>
        <v>0</v>
      </c>
      <c r="Q160" s="189">
        <v>6.0000000000000002E-5</v>
      </c>
      <c r="R160" s="189">
        <f t="shared" si="12"/>
        <v>2.1420000000000002E-3</v>
      </c>
      <c r="S160" s="189">
        <v>0</v>
      </c>
      <c r="T160" s="190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149</v>
      </c>
      <c r="AT160" s="191" t="s">
        <v>118</v>
      </c>
      <c r="AU160" s="191" t="s">
        <v>81</v>
      </c>
      <c r="AY160" s="14" t="s">
        <v>115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4" t="s">
        <v>79</v>
      </c>
      <c r="BK160" s="192">
        <f t="shared" si="19"/>
        <v>0</v>
      </c>
      <c r="BL160" s="14" t="s">
        <v>149</v>
      </c>
      <c r="BM160" s="191" t="s">
        <v>249</v>
      </c>
    </row>
    <row r="161" spans="1:65" s="2" customFormat="1" ht="16.5" customHeight="1">
      <c r="A161" s="31"/>
      <c r="B161" s="32"/>
      <c r="C161" s="179" t="s">
        <v>250</v>
      </c>
      <c r="D161" s="179" t="s">
        <v>118</v>
      </c>
      <c r="E161" s="180" t="s">
        <v>251</v>
      </c>
      <c r="F161" s="181" t="s">
        <v>252</v>
      </c>
      <c r="G161" s="182" t="s">
        <v>178</v>
      </c>
      <c r="H161" s="183">
        <v>35.700000000000003</v>
      </c>
      <c r="I161" s="184"/>
      <c r="J161" s="185">
        <f t="shared" si="10"/>
        <v>0</v>
      </c>
      <c r="K161" s="186"/>
      <c r="L161" s="36"/>
      <c r="M161" s="187" t="s">
        <v>1</v>
      </c>
      <c r="N161" s="188" t="s">
        <v>39</v>
      </c>
      <c r="O161" s="68"/>
      <c r="P161" s="189">
        <f t="shared" si="11"/>
        <v>0</v>
      </c>
      <c r="Q161" s="189">
        <v>1.4999999999999999E-4</v>
      </c>
      <c r="R161" s="189">
        <f t="shared" si="12"/>
        <v>5.3550000000000004E-3</v>
      </c>
      <c r="S161" s="189">
        <v>0</v>
      </c>
      <c r="T161" s="190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149</v>
      </c>
      <c r="AT161" s="191" t="s">
        <v>118</v>
      </c>
      <c r="AU161" s="191" t="s">
        <v>81</v>
      </c>
      <c r="AY161" s="14" t="s">
        <v>115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4" t="s">
        <v>79</v>
      </c>
      <c r="BK161" s="192">
        <f t="shared" si="19"/>
        <v>0</v>
      </c>
      <c r="BL161" s="14" t="s">
        <v>149</v>
      </c>
      <c r="BM161" s="191" t="s">
        <v>253</v>
      </c>
    </row>
    <row r="162" spans="1:65" s="2" customFormat="1" ht="16.5" customHeight="1">
      <c r="A162" s="31"/>
      <c r="B162" s="32"/>
      <c r="C162" s="179" t="s">
        <v>224</v>
      </c>
      <c r="D162" s="179" t="s">
        <v>118</v>
      </c>
      <c r="E162" s="180" t="s">
        <v>254</v>
      </c>
      <c r="F162" s="181" t="s">
        <v>255</v>
      </c>
      <c r="G162" s="182" t="s">
        <v>178</v>
      </c>
      <c r="H162" s="183">
        <v>35.700000000000003</v>
      </c>
      <c r="I162" s="184"/>
      <c r="J162" s="185">
        <f t="shared" si="10"/>
        <v>0</v>
      </c>
      <c r="K162" s="186"/>
      <c r="L162" s="36"/>
      <c r="M162" s="187" t="s">
        <v>1</v>
      </c>
      <c r="N162" s="188" t="s">
        <v>39</v>
      </c>
      <c r="O162" s="68"/>
      <c r="P162" s="189">
        <f t="shared" si="11"/>
        <v>0</v>
      </c>
      <c r="Q162" s="189">
        <v>1.4999999999999999E-4</v>
      </c>
      <c r="R162" s="189">
        <f t="shared" si="12"/>
        <v>5.3550000000000004E-3</v>
      </c>
      <c r="S162" s="189">
        <v>0</v>
      </c>
      <c r="T162" s="190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149</v>
      </c>
      <c r="AT162" s="191" t="s">
        <v>118</v>
      </c>
      <c r="AU162" s="191" t="s">
        <v>81</v>
      </c>
      <c r="AY162" s="14" t="s">
        <v>115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4" t="s">
        <v>79</v>
      </c>
      <c r="BK162" s="192">
        <f t="shared" si="19"/>
        <v>0</v>
      </c>
      <c r="BL162" s="14" t="s">
        <v>149</v>
      </c>
      <c r="BM162" s="191" t="s">
        <v>256</v>
      </c>
    </row>
    <row r="163" spans="1:65" s="2" customFormat="1" ht="16.5" customHeight="1">
      <c r="A163" s="31"/>
      <c r="B163" s="32"/>
      <c r="C163" s="179" t="s">
        <v>257</v>
      </c>
      <c r="D163" s="179" t="s">
        <v>118</v>
      </c>
      <c r="E163" s="180" t="s">
        <v>258</v>
      </c>
      <c r="F163" s="181" t="s">
        <v>259</v>
      </c>
      <c r="G163" s="182" t="s">
        <v>178</v>
      </c>
      <c r="H163" s="183">
        <v>35.700000000000003</v>
      </c>
      <c r="I163" s="184"/>
      <c r="J163" s="185">
        <f t="shared" si="10"/>
        <v>0</v>
      </c>
      <c r="K163" s="186"/>
      <c r="L163" s="36"/>
      <c r="M163" s="187" t="s">
        <v>1</v>
      </c>
      <c r="N163" s="188" t="s">
        <v>39</v>
      </c>
      <c r="O163" s="68"/>
      <c r="P163" s="189">
        <f t="shared" si="11"/>
        <v>0</v>
      </c>
      <c r="Q163" s="189">
        <v>1.4999999999999999E-4</v>
      </c>
      <c r="R163" s="189">
        <f t="shared" si="12"/>
        <v>5.3550000000000004E-3</v>
      </c>
      <c r="S163" s="189">
        <v>0</v>
      </c>
      <c r="T163" s="190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149</v>
      </c>
      <c r="AT163" s="191" t="s">
        <v>118</v>
      </c>
      <c r="AU163" s="191" t="s">
        <v>81</v>
      </c>
      <c r="AY163" s="14" t="s">
        <v>115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4" t="s">
        <v>79</v>
      </c>
      <c r="BK163" s="192">
        <f t="shared" si="19"/>
        <v>0</v>
      </c>
      <c r="BL163" s="14" t="s">
        <v>149</v>
      </c>
      <c r="BM163" s="191" t="s">
        <v>260</v>
      </c>
    </row>
    <row r="164" spans="1:65" s="2" customFormat="1" ht="16.5" customHeight="1">
      <c r="A164" s="31"/>
      <c r="B164" s="32"/>
      <c r="C164" s="179" t="s">
        <v>261</v>
      </c>
      <c r="D164" s="179" t="s">
        <v>118</v>
      </c>
      <c r="E164" s="180" t="s">
        <v>262</v>
      </c>
      <c r="F164" s="181" t="s">
        <v>263</v>
      </c>
      <c r="G164" s="182" t="s">
        <v>140</v>
      </c>
      <c r="H164" s="183">
        <v>1</v>
      </c>
      <c r="I164" s="184"/>
      <c r="J164" s="185">
        <f t="shared" si="10"/>
        <v>0</v>
      </c>
      <c r="K164" s="186"/>
      <c r="L164" s="36"/>
      <c r="M164" s="187" t="s">
        <v>1</v>
      </c>
      <c r="N164" s="188" t="s">
        <v>39</v>
      </c>
      <c r="O164" s="68"/>
      <c r="P164" s="189">
        <f t="shared" si="11"/>
        <v>0</v>
      </c>
      <c r="Q164" s="189">
        <v>1.4999999999999999E-4</v>
      </c>
      <c r="R164" s="189">
        <f t="shared" si="12"/>
        <v>1.4999999999999999E-4</v>
      </c>
      <c r="S164" s="189">
        <v>0</v>
      </c>
      <c r="T164" s="190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149</v>
      </c>
      <c r="AT164" s="191" t="s">
        <v>118</v>
      </c>
      <c r="AU164" s="191" t="s">
        <v>81</v>
      </c>
      <c r="AY164" s="14" t="s">
        <v>115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4" t="s">
        <v>79</v>
      </c>
      <c r="BK164" s="192">
        <f t="shared" si="19"/>
        <v>0</v>
      </c>
      <c r="BL164" s="14" t="s">
        <v>149</v>
      </c>
      <c r="BM164" s="191" t="s">
        <v>264</v>
      </c>
    </row>
    <row r="165" spans="1:65" s="2" customFormat="1" ht="16.5" customHeight="1">
      <c r="A165" s="31"/>
      <c r="B165" s="32"/>
      <c r="C165" s="179" t="s">
        <v>265</v>
      </c>
      <c r="D165" s="179" t="s">
        <v>118</v>
      </c>
      <c r="E165" s="180" t="s">
        <v>266</v>
      </c>
      <c r="F165" s="181" t="s">
        <v>267</v>
      </c>
      <c r="G165" s="182" t="s">
        <v>140</v>
      </c>
      <c r="H165" s="183">
        <v>1</v>
      </c>
      <c r="I165" s="184"/>
      <c r="J165" s="185">
        <f t="shared" si="10"/>
        <v>0</v>
      </c>
      <c r="K165" s="186"/>
      <c r="L165" s="36"/>
      <c r="M165" s="187" t="s">
        <v>1</v>
      </c>
      <c r="N165" s="188" t="s">
        <v>39</v>
      </c>
      <c r="O165" s="68"/>
      <c r="P165" s="189">
        <f t="shared" si="11"/>
        <v>0</v>
      </c>
      <c r="Q165" s="189">
        <v>1.4999999999999999E-4</v>
      </c>
      <c r="R165" s="189">
        <f t="shared" si="12"/>
        <v>1.4999999999999999E-4</v>
      </c>
      <c r="S165" s="189">
        <v>0</v>
      </c>
      <c r="T165" s="190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1" t="s">
        <v>149</v>
      </c>
      <c r="AT165" s="191" t="s">
        <v>118</v>
      </c>
      <c r="AU165" s="191" t="s">
        <v>81</v>
      </c>
      <c r="AY165" s="14" t="s">
        <v>115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4" t="s">
        <v>79</v>
      </c>
      <c r="BK165" s="192">
        <f t="shared" si="19"/>
        <v>0</v>
      </c>
      <c r="BL165" s="14" t="s">
        <v>149</v>
      </c>
      <c r="BM165" s="191" t="s">
        <v>268</v>
      </c>
    </row>
    <row r="166" spans="1:65" s="12" customFormat="1" ht="25.9" customHeight="1">
      <c r="B166" s="163"/>
      <c r="C166" s="164"/>
      <c r="D166" s="165" t="s">
        <v>73</v>
      </c>
      <c r="E166" s="166" t="s">
        <v>269</v>
      </c>
      <c r="F166" s="166" t="s">
        <v>270</v>
      </c>
      <c r="G166" s="164"/>
      <c r="H166" s="164"/>
      <c r="I166" s="167"/>
      <c r="J166" s="168">
        <f>BK166</f>
        <v>0</v>
      </c>
      <c r="K166" s="164"/>
      <c r="L166" s="169"/>
      <c r="M166" s="170"/>
      <c r="N166" s="171"/>
      <c r="O166" s="171"/>
      <c r="P166" s="172">
        <f>P167+P169+P172+P175+P177</f>
        <v>0</v>
      </c>
      <c r="Q166" s="171"/>
      <c r="R166" s="172">
        <f>R167+R169+R172+R175+R177</f>
        <v>0</v>
      </c>
      <c r="S166" s="171"/>
      <c r="T166" s="173">
        <f>T167+T169+T172+T175+T177</f>
        <v>0</v>
      </c>
      <c r="AR166" s="174" t="s">
        <v>137</v>
      </c>
      <c r="AT166" s="175" t="s">
        <v>73</v>
      </c>
      <c r="AU166" s="175" t="s">
        <v>74</v>
      </c>
      <c r="AY166" s="174" t="s">
        <v>115</v>
      </c>
      <c r="BK166" s="176">
        <f>BK167+BK169+BK172+BK175+BK177</f>
        <v>0</v>
      </c>
    </row>
    <row r="167" spans="1:65" s="12" customFormat="1" ht="22.9" customHeight="1">
      <c r="B167" s="163"/>
      <c r="C167" s="164"/>
      <c r="D167" s="165" t="s">
        <v>73</v>
      </c>
      <c r="E167" s="177" t="s">
        <v>271</v>
      </c>
      <c r="F167" s="177" t="s">
        <v>272</v>
      </c>
      <c r="G167" s="164"/>
      <c r="H167" s="164"/>
      <c r="I167" s="167"/>
      <c r="J167" s="178">
        <f>BK167</f>
        <v>0</v>
      </c>
      <c r="K167" s="164"/>
      <c r="L167" s="169"/>
      <c r="M167" s="170"/>
      <c r="N167" s="171"/>
      <c r="O167" s="171"/>
      <c r="P167" s="172">
        <f>P168</f>
        <v>0</v>
      </c>
      <c r="Q167" s="171"/>
      <c r="R167" s="172">
        <f>R168</f>
        <v>0</v>
      </c>
      <c r="S167" s="171"/>
      <c r="T167" s="173">
        <f>T168</f>
        <v>0</v>
      </c>
      <c r="AR167" s="174" t="s">
        <v>137</v>
      </c>
      <c r="AT167" s="175" t="s">
        <v>73</v>
      </c>
      <c r="AU167" s="175" t="s">
        <v>79</v>
      </c>
      <c r="AY167" s="174" t="s">
        <v>115</v>
      </c>
      <c r="BK167" s="176">
        <f>BK168</f>
        <v>0</v>
      </c>
    </row>
    <row r="168" spans="1:65" s="2" customFormat="1" ht="16.5" customHeight="1">
      <c r="A168" s="31"/>
      <c r="B168" s="32"/>
      <c r="C168" s="179" t="s">
        <v>273</v>
      </c>
      <c r="D168" s="179" t="s">
        <v>118</v>
      </c>
      <c r="E168" s="180" t="s">
        <v>274</v>
      </c>
      <c r="F168" s="181" t="s">
        <v>275</v>
      </c>
      <c r="G168" s="182" t="s">
        <v>276</v>
      </c>
      <c r="H168" s="183">
        <v>20733.976999999999</v>
      </c>
      <c r="I168" s="184"/>
      <c r="J168" s="185">
        <f>ROUND(I168*H168,2)</f>
        <v>0</v>
      </c>
      <c r="K168" s="186"/>
      <c r="L168" s="36"/>
      <c r="M168" s="187" t="s">
        <v>1</v>
      </c>
      <c r="N168" s="188" t="s">
        <v>39</v>
      </c>
      <c r="O168" s="68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277</v>
      </c>
      <c r="AT168" s="191" t="s">
        <v>118</v>
      </c>
      <c r="AU168" s="191" t="s">
        <v>81</v>
      </c>
      <c r="AY168" s="14" t="s">
        <v>115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4" t="s">
        <v>79</v>
      </c>
      <c r="BK168" s="192">
        <f>ROUND(I168*H168,2)</f>
        <v>0</v>
      </c>
      <c r="BL168" s="14" t="s">
        <v>277</v>
      </c>
      <c r="BM168" s="191" t="s">
        <v>278</v>
      </c>
    </row>
    <row r="169" spans="1:65" s="12" customFormat="1" ht="22.9" customHeight="1">
      <c r="B169" s="163"/>
      <c r="C169" s="164"/>
      <c r="D169" s="165" t="s">
        <v>73</v>
      </c>
      <c r="E169" s="177" t="s">
        <v>279</v>
      </c>
      <c r="F169" s="177" t="s">
        <v>280</v>
      </c>
      <c r="G169" s="164"/>
      <c r="H169" s="164"/>
      <c r="I169" s="167"/>
      <c r="J169" s="178">
        <f>BK169</f>
        <v>0</v>
      </c>
      <c r="K169" s="164"/>
      <c r="L169" s="169"/>
      <c r="M169" s="170"/>
      <c r="N169" s="171"/>
      <c r="O169" s="171"/>
      <c r="P169" s="172">
        <f>SUM(P170:P171)</f>
        <v>0</v>
      </c>
      <c r="Q169" s="171"/>
      <c r="R169" s="172">
        <f>SUM(R170:R171)</f>
        <v>0</v>
      </c>
      <c r="S169" s="171"/>
      <c r="T169" s="173">
        <f>SUM(T170:T171)</f>
        <v>0</v>
      </c>
      <c r="AR169" s="174" t="s">
        <v>137</v>
      </c>
      <c r="AT169" s="175" t="s">
        <v>73</v>
      </c>
      <c r="AU169" s="175" t="s">
        <v>79</v>
      </c>
      <c r="AY169" s="174" t="s">
        <v>115</v>
      </c>
      <c r="BK169" s="176">
        <f>SUM(BK170:BK171)</f>
        <v>0</v>
      </c>
    </row>
    <row r="170" spans="1:65" s="2" customFormat="1" ht="16.5" customHeight="1">
      <c r="A170" s="31"/>
      <c r="B170" s="32"/>
      <c r="C170" s="179" t="s">
        <v>281</v>
      </c>
      <c r="D170" s="179" t="s">
        <v>118</v>
      </c>
      <c r="E170" s="180" t="s">
        <v>282</v>
      </c>
      <c r="F170" s="181" t="s">
        <v>283</v>
      </c>
      <c r="G170" s="182" t="s">
        <v>276</v>
      </c>
      <c r="H170" s="183">
        <v>20733.976999999999</v>
      </c>
      <c r="I170" s="184"/>
      <c r="J170" s="185">
        <f>ROUND(I170*H170,2)</f>
        <v>0</v>
      </c>
      <c r="K170" s="186"/>
      <c r="L170" s="36"/>
      <c r="M170" s="187" t="s">
        <v>1</v>
      </c>
      <c r="N170" s="188" t="s">
        <v>39</v>
      </c>
      <c r="O170" s="68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277</v>
      </c>
      <c r="AT170" s="191" t="s">
        <v>118</v>
      </c>
      <c r="AU170" s="191" t="s">
        <v>81</v>
      </c>
      <c r="AY170" s="14" t="s">
        <v>115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" t="s">
        <v>79</v>
      </c>
      <c r="BK170" s="192">
        <f>ROUND(I170*H170,2)</f>
        <v>0</v>
      </c>
      <c r="BL170" s="14" t="s">
        <v>277</v>
      </c>
      <c r="BM170" s="191" t="s">
        <v>284</v>
      </c>
    </row>
    <row r="171" spans="1:65" s="2" customFormat="1" ht="16.5" customHeight="1">
      <c r="A171" s="31"/>
      <c r="B171" s="32"/>
      <c r="C171" s="179" t="s">
        <v>285</v>
      </c>
      <c r="D171" s="179" t="s">
        <v>118</v>
      </c>
      <c r="E171" s="180" t="s">
        <v>286</v>
      </c>
      <c r="F171" s="181" t="s">
        <v>287</v>
      </c>
      <c r="G171" s="182" t="s">
        <v>276</v>
      </c>
      <c r="H171" s="183">
        <v>20733.976999999999</v>
      </c>
      <c r="I171" s="184"/>
      <c r="J171" s="185">
        <f>ROUND(I171*H171,2)</f>
        <v>0</v>
      </c>
      <c r="K171" s="186"/>
      <c r="L171" s="36"/>
      <c r="M171" s="187" t="s">
        <v>1</v>
      </c>
      <c r="N171" s="188" t="s">
        <v>39</v>
      </c>
      <c r="O171" s="68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1" t="s">
        <v>277</v>
      </c>
      <c r="AT171" s="191" t="s">
        <v>118</v>
      </c>
      <c r="AU171" s="191" t="s">
        <v>81</v>
      </c>
      <c r="AY171" s="14" t="s">
        <v>115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4" t="s">
        <v>79</v>
      </c>
      <c r="BK171" s="192">
        <f>ROUND(I171*H171,2)</f>
        <v>0</v>
      </c>
      <c r="BL171" s="14" t="s">
        <v>277</v>
      </c>
      <c r="BM171" s="191" t="s">
        <v>288</v>
      </c>
    </row>
    <row r="172" spans="1:65" s="12" customFormat="1" ht="22.9" customHeight="1">
      <c r="B172" s="163"/>
      <c r="C172" s="164"/>
      <c r="D172" s="165" t="s">
        <v>73</v>
      </c>
      <c r="E172" s="177" t="s">
        <v>289</v>
      </c>
      <c r="F172" s="177" t="s">
        <v>290</v>
      </c>
      <c r="G172" s="164"/>
      <c r="H172" s="164"/>
      <c r="I172" s="167"/>
      <c r="J172" s="178">
        <f>BK172</f>
        <v>0</v>
      </c>
      <c r="K172" s="164"/>
      <c r="L172" s="169"/>
      <c r="M172" s="170"/>
      <c r="N172" s="171"/>
      <c r="O172" s="171"/>
      <c r="P172" s="172">
        <f>SUM(P173:P174)</f>
        <v>0</v>
      </c>
      <c r="Q172" s="171"/>
      <c r="R172" s="172">
        <f>SUM(R173:R174)</f>
        <v>0</v>
      </c>
      <c r="S172" s="171"/>
      <c r="T172" s="173">
        <f>SUM(T173:T174)</f>
        <v>0</v>
      </c>
      <c r="AR172" s="174" t="s">
        <v>137</v>
      </c>
      <c r="AT172" s="175" t="s">
        <v>73</v>
      </c>
      <c r="AU172" s="175" t="s">
        <v>79</v>
      </c>
      <c r="AY172" s="174" t="s">
        <v>115</v>
      </c>
      <c r="BK172" s="176">
        <f>SUM(BK173:BK174)</f>
        <v>0</v>
      </c>
    </row>
    <row r="173" spans="1:65" s="2" customFormat="1" ht="16.5" customHeight="1">
      <c r="A173" s="31"/>
      <c r="B173" s="32"/>
      <c r="C173" s="179" t="s">
        <v>291</v>
      </c>
      <c r="D173" s="179" t="s">
        <v>118</v>
      </c>
      <c r="E173" s="180" t="s">
        <v>292</v>
      </c>
      <c r="F173" s="181" t="s">
        <v>293</v>
      </c>
      <c r="G173" s="182" t="s">
        <v>276</v>
      </c>
      <c r="H173" s="183">
        <v>20733.976999999999</v>
      </c>
      <c r="I173" s="184"/>
      <c r="J173" s="185">
        <f>ROUND(I173*H173,2)</f>
        <v>0</v>
      </c>
      <c r="K173" s="186"/>
      <c r="L173" s="36"/>
      <c r="M173" s="187" t="s">
        <v>1</v>
      </c>
      <c r="N173" s="188" t="s">
        <v>39</v>
      </c>
      <c r="O173" s="68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277</v>
      </c>
      <c r="AT173" s="191" t="s">
        <v>118</v>
      </c>
      <c r="AU173" s="191" t="s">
        <v>81</v>
      </c>
      <c r="AY173" s="14" t="s">
        <v>115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79</v>
      </c>
      <c r="BK173" s="192">
        <f>ROUND(I173*H173,2)</f>
        <v>0</v>
      </c>
      <c r="BL173" s="14" t="s">
        <v>277</v>
      </c>
      <c r="BM173" s="191" t="s">
        <v>294</v>
      </c>
    </row>
    <row r="174" spans="1:65" s="2" customFormat="1" ht="16.5" customHeight="1">
      <c r="A174" s="31"/>
      <c r="B174" s="32"/>
      <c r="C174" s="179" t="s">
        <v>295</v>
      </c>
      <c r="D174" s="179" t="s">
        <v>118</v>
      </c>
      <c r="E174" s="180" t="s">
        <v>296</v>
      </c>
      <c r="F174" s="181" t="s">
        <v>297</v>
      </c>
      <c r="G174" s="182" t="s">
        <v>276</v>
      </c>
      <c r="H174" s="183">
        <v>20733.976999999999</v>
      </c>
      <c r="I174" s="184"/>
      <c r="J174" s="185">
        <f>ROUND(I174*H174,2)</f>
        <v>0</v>
      </c>
      <c r="K174" s="186"/>
      <c r="L174" s="36"/>
      <c r="M174" s="187" t="s">
        <v>1</v>
      </c>
      <c r="N174" s="188" t="s">
        <v>39</v>
      </c>
      <c r="O174" s="68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277</v>
      </c>
      <c r="AT174" s="191" t="s">
        <v>118</v>
      </c>
      <c r="AU174" s="191" t="s">
        <v>81</v>
      </c>
      <c r="AY174" s="14" t="s">
        <v>115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79</v>
      </c>
      <c r="BK174" s="192">
        <f>ROUND(I174*H174,2)</f>
        <v>0</v>
      </c>
      <c r="BL174" s="14" t="s">
        <v>277</v>
      </c>
      <c r="BM174" s="191" t="s">
        <v>298</v>
      </c>
    </row>
    <row r="175" spans="1:65" s="12" customFormat="1" ht="22.9" customHeight="1">
      <c r="B175" s="163"/>
      <c r="C175" s="164"/>
      <c r="D175" s="165" t="s">
        <v>73</v>
      </c>
      <c r="E175" s="177" t="s">
        <v>299</v>
      </c>
      <c r="F175" s="177" t="s">
        <v>300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P176</f>
        <v>0</v>
      </c>
      <c r="Q175" s="171"/>
      <c r="R175" s="172">
        <f>R176</f>
        <v>0</v>
      </c>
      <c r="S175" s="171"/>
      <c r="T175" s="173">
        <f>T176</f>
        <v>0</v>
      </c>
      <c r="AR175" s="174" t="s">
        <v>137</v>
      </c>
      <c r="AT175" s="175" t="s">
        <v>73</v>
      </c>
      <c r="AU175" s="175" t="s">
        <v>79</v>
      </c>
      <c r="AY175" s="174" t="s">
        <v>115</v>
      </c>
      <c r="BK175" s="176">
        <f>BK176</f>
        <v>0</v>
      </c>
    </row>
    <row r="176" spans="1:65" s="2" customFormat="1" ht="16.5" customHeight="1">
      <c r="A176" s="31"/>
      <c r="B176" s="32"/>
      <c r="C176" s="179" t="s">
        <v>301</v>
      </c>
      <c r="D176" s="179" t="s">
        <v>118</v>
      </c>
      <c r="E176" s="180" t="s">
        <v>302</v>
      </c>
      <c r="F176" s="181" t="s">
        <v>303</v>
      </c>
      <c r="G176" s="182" t="s">
        <v>276</v>
      </c>
      <c r="H176" s="183">
        <v>20733.976999999999</v>
      </c>
      <c r="I176" s="184"/>
      <c r="J176" s="185">
        <f>ROUND(I176*H176,2)</f>
        <v>0</v>
      </c>
      <c r="K176" s="186"/>
      <c r="L176" s="36"/>
      <c r="M176" s="187" t="s">
        <v>1</v>
      </c>
      <c r="N176" s="188" t="s">
        <v>39</v>
      </c>
      <c r="O176" s="68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277</v>
      </c>
      <c r="AT176" s="191" t="s">
        <v>118</v>
      </c>
      <c r="AU176" s="191" t="s">
        <v>81</v>
      </c>
      <c r="AY176" s="14" t="s">
        <v>115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79</v>
      </c>
      <c r="BK176" s="192">
        <f>ROUND(I176*H176,2)</f>
        <v>0</v>
      </c>
      <c r="BL176" s="14" t="s">
        <v>277</v>
      </c>
      <c r="BM176" s="191" t="s">
        <v>304</v>
      </c>
    </row>
    <row r="177" spans="1:65" s="12" customFormat="1" ht="22.9" customHeight="1">
      <c r="B177" s="163"/>
      <c r="C177" s="164"/>
      <c r="D177" s="165" t="s">
        <v>73</v>
      </c>
      <c r="E177" s="177" t="s">
        <v>305</v>
      </c>
      <c r="F177" s="177" t="s">
        <v>306</v>
      </c>
      <c r="G177" s="164"/>
      <c r="H177" s="164"/>
      <c r="I177" s="167"/>
      <c r="J177" s="178">
        <f>BK177</f>
        <v>0</v>
      </c>
      <c r="K177" s="164"/>
      <c r="L177" s="169"/>
      <c r="M177" s="170"/>
      <c r="N177" s="171"/>
      <c r="O177" s="171"/>
      <c r="P177" s="172">
        <f>P178</f>
        <v>0</v>
      </c>
      <c r="Q177" s="171"/>
      <c r="R177" s="172">
        <f>R178</f>
        <v>0</v>
      </c>
      <c r="S177" s="171"/>
      <c r="T177" s="173">
        <f>T178</f>
        <v>0</v>
      </c>
      <c r="AR177" s="174" t="s">
        <v>137</v>
      </c>
      <c r="AT177" s="175" t="s">
        <v>73</v>
      </c>
      <c r="AU177" s="175" t="s">
        <v>79</v>
      </c>
      <c r="AY177" s="174" t="s">
        <v>115</v>
      </c>
      <c r="BK177" s="176">
        <f>BK178</f>
        <v>0</v>
      </c>
    </row>
    <row r="178" spans="1:65" s="2" customFormat="1" ht="24.2" customHeight="1">
      <c r="A178" s="31"/>
      <c r="B178" s="32"/>
      <c r="C178" s="179" t="s">
        <v>307</v>
      </c>
      <c r="D178" s="179" t="s">
        <v>118</v>
      </c>
      <c r="E178" s="180" t="s">
        <v>308</v>
      </c>
      <c r="F178" s="181" t="s">
        <v>309</v>
      </c>
      <c r="G178" s="182" t="s">
        <v>276</v>
      </c>
      <c r="H178" s="183">
        <v>20733.976999999999</v>
      </c>
      <c r="I178" s="184"/>
      <c r="J178" s="185">
        <f>ROUND(I178*H178,2)</f>
        <v>0</v>
      </c>
      <c r="K178" s="186"/>
      <c r="L178" s="36"/>
      <c r="M178" s="204" t="s">
        <v>1</v>
      </c>
      <c r="N178" s="205" t="s">
        <v>39</v>
      </c>
      <c r="O178" s="20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277</v>
      </c>
      <c r="AT178" s="191" t="s">
        <v>118</v>
      </c>
      <c r="AU178" s="191" t="s">
        <v>81</v>
      </c>
      <c r="AY178" s="14" t="s">
        <v>115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79</v>
      </c>
      <c r="BK178" s="192">
        <f>ROUND(I178*H178,2)</f>
        <v>0</v>
      </c>
      <c r="BL178" s="14" t="s">
        <v>277</v>
      </c>
      <c r="BM178" s="191" t="s">
        <v>310</v>
      </c>
    </row>
    <row r="179" spans="1:65" s="2" customFormat="1" ht="6.95" customHeight="1">
      <c r="A179" s="31"/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36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sheetProtection algorithmName="SHA-512" hashValue="0y24yeRzHJjJ4GjeAiqqGvErER/gUcaisABHUG4FN9eb5gBhNfoSgWrDSbmNwJPyxDOJ+Jn6ObLMcG15Tc5QPg==" saltValue="U+IwK5dguYk+TSmhzjPWg8pvnUwlLWLNOusBR1GTxDGZtIm+TTulKH72l9KFRfSTDbCGXbAbAgNAYgkTOJyLnQ==" spinCount="100000" sheet="1" objects="1" scenarios="1" formatColumns="0" formatRows="0" autoFilter="0"/>
  <autoFilter ref="C123:K178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Stepanska-prujezd - Rehab...</vt:lpstr>
      <vt:lpstr>'Rekapitulace stavby'!Názvy_tisku</vt:lpstr>
      <vt:lpstr>'Stepanska-prujezd - Rehab...'!Názvy_tisku</vt:lpstr>
      <vt:lpstr>'Rekapitulace stavby'!Oblast_tisku</vt:lpstr>
      <vt:lpstr>'Stepanska-prujezd - Rehab...'!Oblast_tisku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Novák Filip Mgr. DiS.</cp:lastModifiedBy>
  <dcterms:created xsi:type="dcterms:W3CDTF">2022-12-14T08:10:27Z</dcterms:created>
  <dcterms:modified xsi:type="dcterms:W3CDTF">2025-02-18T06:42:07Z</dcterms:modified>
</cp:coreProperties>
</file>