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Rekapitulace stavby" sheetId="1" r:id="rId1"/>
    <sheet name="Smecky-servrovna - Nové c..." sheetId="2" r:id="rId2"/>
  </sheets>
  <definedNames>
    <definedName name="_xlnm.Print_Titles" localSheetId="0">'Rekapitulace stavby'!$85:$85</definedName>
    <definedName name="_xlnm.Print_Titles" localSheetId="1">'Smecky-servrovna - Nové c...'!$124:$124</definedName>
    <definedName name="_xlnm.Print_Area" localSheetId="0">'Rekapitulace stavby'!$C$4:$AP$70,'Rekapitulace stavby'!$C$76:$AP$92</definedName>
    <definedName name="_xlnm.Print_Area" localSheetId="1">'Smecky-servrovna - Nové c...'!$C$4:$Q$70,'Smecky-servrovna - Nové c...'!$C$76:$Q$109,'Smecky-servrovna - Nové c...'!$C$115:$Q$184</definedName>
  </definedNames>
  <calcPr fullCalcOnLoad="1"/>
</workbook>
</file>

<file path=xl/sharedStrings.xml><?xml version="1.0" encoding="utf-8"?>
<sst xmlns="http://schemas.openxmlformats.org/spreadsheetml/2006/main" count="933" uniqueCount="303">
  <si>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</si>
  <si>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</si>
  <si>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</si>
  <si>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</si>
  <si>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</si>
  <si>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</si>
  <si>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</si>
  <si>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</si>
  <si>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</si>
  <si>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</si>
  <si>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</si>
  <si>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</si>
  <si>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</si>
  <si>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</si>
  <si>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</si>
  <si>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</si>
  <si>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Smecky-servrovna</t>
  </si>
  <si>
    <t>Stavba:</t>
  </si>
  <si>
    <t>Nové chlazení servrovny,objekt MZe, Ve Smečkách 33, 110 00 Praha 1</t>
  </si>
  <si>
    <t>JKSO:</t>
  </si>
  <si>
    <t>CC-CZ:</t>
  </si>
  <si>
    <t>Místo:</t>
  </si>
  <si>
    <t>objekt MZe, Ve Smečkách 33, 110 00 Praha 1</t>
  </si>
  <si>
    <t>Datum: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</si>
  <si>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</si>
  <si>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</si>
  <si>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</si>
  <si>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</si>
  <si>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</si>
  <si>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</si>
  <si>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</si>
  <si>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</si>
  <si>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</si>
  <si>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</si>
  <si>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</si>
  <si>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</si>
  <si>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</si>
  <si>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</si>
  <si>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</si>
  <si>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</si>
  <si>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</si>
  <si>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</si>
  <si>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</si>
  <si>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</si>
  <si>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</si>
  <si>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</si>
  <si>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</si>
  <si>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</si>
  <si>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</si>
  <si>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</si>
  <si>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</si>
  <si>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</si>
  <si>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</si>
  <si>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</si>
  <si>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</si>
  <si>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</si>
  <si>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</si>
  <si>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</si>
  <si>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</si>
  <si>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</si>
  <si>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</si>
  <si>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</si>
  <si>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</si>
  <si>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</si>
  <si>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</si>
  <si>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</si>
  <si>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</si>
  <si>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</si>
  <si>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</si>
  <si>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</si>
  <si>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</si>
  <si>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</si>
  <si>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</si>
  <si>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</si>
  <si>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{6d8362e3-b701-4f7e-ba32-fb45190c1738}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</si>
  <si>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</si>
  <si>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</si>
  <si>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</si>
  <si>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</si>
  <si>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</si>
  <si>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</si>
  <si>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</si>
  <si>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</si>
  <si>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</si>
  <si>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</si>
  <si>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</si>
  <si>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</si>
  <si>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</si>
  <si>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</si>
  <si>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</si>
  <si>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</si>
  <si>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</si>
  <si>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</si>
  <si>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</si>
  <si>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</si>
  <si>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</si>
  <si>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</si>
  <si>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</si>
  <si>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</si>
  <si>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</si>
  <si>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</si>
  <si>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</si>
  <si>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</si>
  <si>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</si>
  <si>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</si>
  <si>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</si>
  <si>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</si>
  <si>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</si>
  <si>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</si>
  <si>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</si>
  <si>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</si>
  <si>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</si>
  <si>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</si>
  <si>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</si>
  <si>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</si>
  <si>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</si>
  <si>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</si>
  <si>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</si>
  <si>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</si>
  <si>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</si>
  <si>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</si>
  <si>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</si>
  <si>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</si>
  <si>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</si>
  <si>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</si>
  <si>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</si>
  <si>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</si>
  <si>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</si>
  <si>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</si>
  <si>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</si>
  <si>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</si>
  <si>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</si>
  <si>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612321141</t>
  </si>
  <si>
    <t>Vápenocementová omítka štuková dvouvrstvá vnitřních stěn nanášená ručně</t>
  </si>
  <si>
    <t>m2</t>
  </si>
  <si>
    <t>4</t>
  </si>
  <si>
    <t>-1981650096</t>
  </si>
  <si>
    <t>622321141</t>
  </si>
  <si>
    <t>Vápenocementová omítka štuková dvouvrstvá vnějších stěn nanášená ručně</t>
  </si>
  <si>
    <t>-1020320489</t>
  </si>
  <si>
    <t>3</t>
  </si>
  <si>
    <t>941110001</t>
  </si>
  <si>
    <t>Pronájem lešení</t>
  </si>
  <si>
    <t>kpl</t>
  </si>
  <si>
    <t>1585323418</t>
  </si>
  <si>
    <t>941111131</t>
  </si>
  <si>
    <t>Montáž lešení řadového trubkového lehkého s podlahami zatížení do 200 kg/m2 š do 1,5 m v do 10 m</t>
  </si>
  <si>
    <t>-1945779714</t>
  </si>
  <si>
    <t>5</t>
  </si>
  <si>
    <t>941111231</t>
  </si>
  <si>
    <t>Příplatek k lešení řadovému trubkovému lehkému s podlahami š 1,5 m v 10 m za první a ZKD den použití</t>
  </si>
  <si>
    <t>-433865738</t>
  </si>
  <si>
    <t>6</t>
  </si>
  <si>
    <t>941111831</t>
  </si>
  <si>
    <t>Demontáž lešení řadového trubkového lehkého s podlahami zatížení do 200 kg/m2 š do 1,5 m v do 10 m</t>
  </si>
  <si>
    <t>157381315</t>
  </si>
  <si>
    <t>7</t>
  </si>
  <si>
    <t>952900001</t>
  </si>
  <si>
    <t>Dokončovací práce</t>
  </si>
  <si>
    <t>1630937071</t>
  </si>
  <si>
    <t>8</t>
  </si>
  <si>
    <t>952900002</t>
  </si>
  <si>
    <t>Odstranění veškerých konstrukcí, potrubí, kabely  a pod.</t>
  </si>
  <si>
    <t>-1153510344</t>
  </si>
  <si>
    <t>9</t>
  </si>
  <si>
    <t>952900003</t>
  </si>
  <si>
    <t>Přesun těžkých břemen</t>
  </si>
  <si>
    <t>hod.</t>
  </si>
  <si>
    <t>1967237279</t>
  </si>
  <si>
    <t>10</t>
  </si>
  <si>
    <t>952900004</t>
  </si>
  <si>
    <t>Demontáž venkovních jednotek  vč. konzolí</t>
  </si>
  <si>
    <t>-2038947318</t>
  </si>
  <si>
    <t>11</t>
  </si>
  <si>
    <t>952900005</t>
  </si>
  <si>
    <t>Pomocné stavební práce pro EL, VZT</t>
  </si>
  <si>
    <t>-1640916190</t>
  </si>
  <si>
    <t>12</t>
  </si>
  <si>
    <t>952900006</t>
  </si>
  <si>
    <t>Manipulace s vnitřním zařízením</t>
  </si>
  <si>
    <t>den</t>
  </si>
  <si>
    <t>-1908215769</t>
  </si>
  <si>
    <t>13</t>
  </si>
  <si>
    <t>952901111</t>
  </si>
  <si>
    <t>Vyčištění budov bytové a občanské výstavby při výšce podlaží do 4 m</t>
  </si>
  <si>
    <t>296010356</t>
  </si>
  <si>
    <t>14</t>
  </si>
  <si>
    <t>997013212</t>
  </si>
  <si>
    <t>Vnitrostaveništní doprava suti a vybouraných hmot pro budovy v do 9 m ručně</t>
  </si>
  <si>
    <t>t</t>
  </si>
  <si>
    <t>-1144059913</t>
  </si>
  <si>
    <t>997013219</t>
  </si>
  <si>
    <t>Příplatek k vnitrostaveništní dopravě suti a vybouraných hmot za zvětšenou dopravu suti ZKD 10 m</t>
  </si>
  <si>
    <t>2049579629</t>
  </si>
  <si>
    <t>16</t>
  </si>
  <si>
    <t>997013501</t>
  </si>
  <si>
    <t>Odvoz suti a vybouraných hmot na skládku nebo meziskládku do 1 km se složením</t>
  </si>
  <si>
    <t>208071326</t>
  </si>
  <si>
    <t>17</t>
  </si>
  <si>
    <t>997013509</t>
  </si>
  <si>
    <t>Příplatek k odvozu suti a vybouraných hmot na skládku ZKD 1 km přes 1 km</t>
  </si>
  <si>
    <t>340801914</t>
  </si>
  <si>
    <t>18</t>
  </si>
  <si>
    <t>997013831</t>
  </si>
  <si>
    <t>Poplatek za uložení stavebního směsného odpadu na skládce (skládkovné)</t>
  </si>
  <si>
    <t>-1813682142</t>
  </si>
  <si>
    <t>19</t>
  </si>
  <si>
    <t>997013832</t>
  </si>
  <si>
    <t>Prodej oceli - odpočet</t>
  </si>
  <si>
    <t>kg</t>
  </si>
  <si>
    <t>280781698</t>
  </si>
  <si>
    <t>20</t>
  </si>
  <si>
    <t>741100001</t>
  </si>
  <si>
    <t>Elektroinstalace příloha č.1</t>
  </si>
  <si>
    <t>627857873</t>
  </si>
  <si>
    <t>751110001</t>
  </si>
  <si>
    <t>Vzduchotechnika  viz příloha č.2</t>
  </si>
  <si>
    <t>722376153</t>
  </si>
  <si>
    <t>22</t>
  </si>
  <si>
    <t>762512255</t>
  </si>
  <si>
    <t>Montáž podlahové kce podkladové z desek dřevotřískových kotvením do betonového podkladu</t>
  </si>
  <si>
    <t>-1411407677</t>
  </si>
  <si>
    <t>23</t>
  </si>
  <si>
    <t>M</t>
  </si>
  <si>
    <t>607210001</t>
  </si>
  <si>
    <t>Zdvojená podlaha servrovny - dodávka desek</t>
  </si>
  <si>
    <t>32</t>
  </si>
  <si>
    <t>-1528299835</t>
  </si>
  <si>
    <t>24</t>
  </si>
  <si>
    <t>762522812</t>
  </si>
  <si>
    <t xml:space="preserve">Demontáž podlah </t>
  </si>
  <si>
    <t>-254449468</t>
  </si>
  <si>
    <t>25</t>
  </si>
  <si>
    <t>998762202</t>
  </si>
  <si>
    <t>Přesun hmot procentní pro kce tesařské v objektech v do 12 m</t>
  </si>
  <si>
    <t>%</t>
  </si>
  <si>
    <t>-1729743699</t>
  </si>
  <si>
    <t>26</t>
  </si>
  <si>
    <t>763131414</t>
  </si>
  <si>
    <t>SDK podhled desky 1xA 15 bez TI dvouvrstvá spodní kce profil CD+UD</t>
  </si>
  <si>
    <t>-729473884</t>
  </si>
  <si>
    <t>27</t>
  </si>
  <si>
    <t>763131831</t>
  </si>
  <si>
    <t xml:space="preserve">Demontáž SDK podhledu </t>
  </si>
  <si>
    <t>-1197527200</t>
  </si>
  <si>
    <t>28</t>
  </si>
  <si>
    <t>998763402</t>
  </si>
  <si>
    <t>Přesun hmot procentní pro sádrokartonové konstrukce v objektech v do 12 m</t>
  </si>
  <si>
    <t>1816213667</t>
  </si>
  <si>
    <t>29</t>
  </si>
  <si>
    <t>767995111</t>
  </si>
  <si>
    <t>Montáž atypických zámečnických konstrukcí vč. povrch. úprav ( žár.zinkování + nátěr)</t>
  </si>
  <si>
    <t>555795434</t>
  </si>
  <si>
    <t>30</t>
  </si>
  <si>
    <t>1301000001</t>
  </si>
  <si>
    <t>Jekl 80/80/3</t>
  </si>
  <si>
    <t>423183622</t>
  </si>
  <si>
    <t>31</t>
  </si>
  <si>
    <t>953962213</t>
  </si>
  <si>
    <t>Chemické kotvení s  vyvrtáním otvoru</t>
  </si>
  <si>
    <t>kus</t>
  </si>
  <si>
    <t>446709599</t>
  </si>
  <si>
    <t>998767202</t>
  </si>
  <si>
    <t>Přesun hmot procentní pro zámečnické konstrukce v objektech v do 12 m</t>
  </si>
  <si>
    <t>-928548194</t>
  </si>
  <si>
    <t>33</t>
  </si>
  <si>
    <t>784110001</t>
  </si>
  <si>
    <t>malby ( otěruvzdorné)</t>
  </si>
  <si>
    <t>1240535084</t>
  </si>
  <si>
    <t>34</t>
  </si>
  <si>
    <t>013254000</t>
  </si>
  <si>
    <t>Dokumentace skutečného provedení stavby</t>
  </si>
  <si>
    <t>…</t>
  </si>
  <si>
    <t>1024</t>
  </si>
  <si>
    <t>-1458067690</t>
  </si>
  <si>
    <t>35</t>
  </si>
  <si>
    <t>031002000</t>
  </si>
  <si>
    <t>Související práce pro zařízení staveniště</t>
  </si>
  <si>
    <t>1726549131</t>
  </si>
  <si>
    <t>36</t>
  </si>
  <si>
    <t>041103000</t>
  </si>
  <si>
    <t>Autorský dozor projektanta</t>
  </si>
  <si>
    <t>2042508246</t>
  </si>
  <si>
    <t>37</t>
  </si>
  <si>
    <t>045303000</t>
  </si>
  <si>
    <t>Koordinační činnost</t>
  </si>
  <si>
    <t>995518146</t>
  </si>
  <si>
    <t>38</t>
  </si>
  <si>
    <t>062002000</t>
  </si>
  <si>
    <t>Ztížené dopravní podmínky</t>
  </si>
  <si>
    <t>-312094228</t>
  </si>
  <si>
    <t>39</t>
  </si>
  <si>
    <t>065002000</t>
  </si>
  <si>
    <t>Mimostaveništní doprava materiálů</t>
  </si>
  <si>
    <t>-204801675</t>
  </si>
  <si>
    <t>40</t>
  </si>
  <si>
    <t>071002000</t>
  </si>
  <si>
    <t>Provoz investora, třetích osob</t>
  </si>
  <si>
    <t>-1152161598</t>
  </si>
  <si>
    <t>41</t>
  </si>
  <si>
    <t>084003000</t>
  </si>
  <si>
    <t>za práci v noci, o sobotách a nedělích, ve státem uznaný svátek</t>
  </si>
  <si>
    <t>1151273307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</si>
</sst>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70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32" borderId="0" xfId="0" applyFont="1" applyFill="1" applyAlignment="1" applyProtection="1">
      <alignment horizontal="left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12" fillId="32" borderId="0" xfId="36" applyFont="1" applyFill="1" applyAlignment="1" applyProtection="1">
      <alignment vertical="center"/>
      <protection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8" fontId="22" fillId="0" borderId="0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68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0" fillId="32" borderId="0" xfId="0" applyFill="1" applyAlignment="1" applyProtection="1">
      <alignment/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8" fontId="30" fillId="0" borderId="20" xfId="0" applyNumberFormat="1" applyFont="1" applyBorder="1" applyAlignment="1">
      <alignment/>
    </xf>
    <xf numFmtId="168" fontId="30" fillId="0" borderId="2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33" xfId="0" applyFont="1" applyBorder="1" applyAlignment="1" applyProtection="1">
      <alignment horizontal="center" vertical="center"/>
      <protection locked="0"/>
    </xf>
    <xf numFmtId="49" fontId="32" fillId="0" borderId="33" xfId="0" applyNumberFormat="1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169" fontId="32" fillId="0" borderId="33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168" fontId="2" fillId="0" borderId="25" xfId="0" applyNumberFormat="1" applyFont="1" applyBorder="1" applyAlignment="1">
      <alignment vertical="center"/>
    </xf>
    <xf numFmtId="168" fontId="2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23" fillId="33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3" borderId="34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2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0" fontId="32" fillId="0" borderId="33" xfId="0" applyFont="1" applyBorder="1" applyAlignment="1" applyProtection="1">
      <alignment horizontal="left" vertical="center" wrapText="1"/>
      <protection locked="0"/>
    </xf>
    <xf numFmtId="4" fontId="32" fillId="0" borderId="33" xfId="0" applyNumberFormat="1" applyFont="1" applyBorder="1" applyAlignment="1" applyProtection="1">
      <alignment vertical="center"/>
      <protection locked="0"/>
    </xf>
    <xf numFmtId="0" fontId="12" fillId="32" borderId="0" xfId="36" applyFont="1" applyFill="1" applyAlignment="1" applyProtection="1">
      <alignment horizontal="center" vertical="center"/>
      <protection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G88" sqref="AG88:AM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155" t="s">
        <v>8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7" t="s">
        <v>9</v>
      </c>
      <c r="BT2" s="17" t="s">
        <v>10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75" customHeight="1">
      <c r="B4" s="21"/>
      <c r="C4" s="167" t="s">
        <v>12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22"/>
      <c r="AS4" s="23" t="s">
        <v>13</v>
      </c>
      <c r="BS4" s="17" t="s">
        <v>14</v>
      </c>
    </row>
    <row r="5" spans="2:71" ht="14.2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47" t="s">
        <v>16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24"/>
      <c r="AQ5" s="22"/>
      <c r="BS5" s="17" t="s">
        <v>9</v>
      </c>
    </row>
    <row r="6" spans="2:71" ht="36.7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49" t="s">
        <v>18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24"/>
      <c r="AQ6" s="22"/>
      <c r="BS6" s="17" t="s">
        <v>9</v>
      </c>
    </row>
    <row r="7" spans="2:71" ht="14.2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2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2"/>
      <c r="BS8" s="17" t="s">
        <v>9</v>
      </c>
    </row>
    <row r="9" spans="2:71" ht="14.2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25" customHeight="1">
      <c r="B10" s="21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" customHeight="1">
      <c r="B11" s="21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7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25" customHeight="1">
      <c r="B13" s="21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26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7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25" customHeight="1">
      <c r="B16" s="21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" customHeight="1">
      <c r="B17" s="21"/>
      <c r="C17" s="24"/>
      <c r="D17" s="24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2"/>
      <c r="BS17" s="17" t="s">
        <v>30</v>
      </c>
    </row>
    <row r="18" spans="2:71" ht="6.7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25" customHeight="1">
      <c r="B19" s="21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" customHeight="1">
      <c r="B20" s="21"/>
      <c r="C20" s="24"/>
      <c r="D20" s="24"/>
      <c r="E20" s="26" t="s">
        <v>26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2"/>
    </row>
    <row r="21" spans="2:43" ht="6.7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51" t="s">
        <v>5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24"/>
      <c r="AP23" s="24"/>
      <c r="AQ23" s="22"/>
    </row>
    <row r="24" spans="2:43" ht="6.7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7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25" customHeight="1">
      <c r="B26" s="21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2"/>
      <c r="AL26" s="148"/>
      <c r="AM26" s="148"/>
      <c r="AN26" s="148"/>
      <c r="AO26" s="148"/>
      <c r="AP26" s="24"/>
      <c r="AQ26" s="22"/>
    </row>
    <row r="27" spans="2:43" ht="14.25" customHeight="1">
      <c r="B27" s="21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2">
        <f>ROUND(AG90,2)</f>
        <v>0</v>
      </c>
      <c r="AL27" s="152"/>
      <c r="AM27" s="152"/>
      <c r="AN27" s="152"/>
      <c r="AO27" s="152"/>
      <c r="AP27" s="24"/>
      <c r="AQ27" s="22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53">
        <f>ROUND(AK26+AK27,2)</f>
        <v>0</v>
      </c>
      <c r="AL29" s="154"/>
      <c r="AM29" s="154"/>
      <c r="AN29" s="154"/>
      <c r="AO29" s="154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50"/>
      <c r="M31" s="146"/>
      <c r="N31" s="146"/>
      <c r="O31" s="146"/>
      <c r="P31" s="37"/>
      <c r="Q31" s="37"/>
      <c r="R31" s="37"/>
      <c r="S31" s="37"/>
      <c r="T31" s="40" t="s">
        <v>38</v>
      </c>
      <c r="U31" s="37"/>
      <c r="V31" s="37"/>
      <c r="W31" s="145"/>
      <c r="X31" s="146"/>
      <c r="Y31" s="146"/>
      <c r="Z31" s="146"/>
      <c r="AA31" s="146"/>
      <c r="AB31" s="146"/>
      <c r="AC31" s="146"/>
      <c r="AD31" s="146"/>
      <c r="AE31" s="146"/>
      <c r="AF31" s="37"/>
      <c r="AG31" s="37"/>
      <c r="AH31" s="37"/>
      <c r="AI31" s="37"/>
      <c r="AJ31" s="37"/>
      <c r="AK31" s="145"/>
      <c r="AL31" s="146"/>
      <c r="AM31" s="146"/>
      <c r="AN31" s="146"/>
      <c r="AO31" s="146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50"/>
      <c r="M32" s="146"/>
      <c r="N32" s="146"/>
      <c r="O32" s="146"/>
      <c r="P32" s="37"/>
      <c r="Q32" s="37"/>
      <c r="R32" s="37"/>
      <c r="S32" s="37"/>
      <c r="T32" s="40" t="s">
        <v>38</v>
      </c>
      <c r="U32" s="37"/>
      <c r="V32" s="37"/>
      <c r="W32" s="145">
        <f>ROUND(BA87+SUM(CE91),2)</f>
        <v>0</v>
      </c>
      <c r="X32" s="146"/>
      <c r="Y32" s="146"/>
      <c r="Z32" s="146"/>
      <c r="AA32" s="146"/>
      <c r="AB32" s="146"/>
      <c r="AC32" s="146"/>
      <c r="AD32" s="146"/>
      <c r="AE32" s="146"/>
      <c r="AF32" s="37"/>
      <c r="AG32" s="37"/>
      <c r="AH32" s="37"/>
      <c r="AI32" s="37"/>
      <c r="AJ32" s="37"/>
      <c r="AK32" s="145">
        <f>ROUND(AW87+SUM(BZ91),2)</f>
        <v>0</v>
      </c>
      <c r="AL32" s="146"/>
      <c r="AM32" s="146"/>
      <c r="AN32" s="146"/>
      <c r="AO32" s="146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50">
        <v>0.21</v>
      </c>
      <c r="M33" s="146"/>
      <c r="N33" s="146"/>
      <c r="O33" s="146"/>
      <c r="P33" s="37"/>
      <c r="Q33" s="37"/>
      <c r="R33" s="37"/>
      <c r="S33" s="37"/>
      <c r="T33" s="40" t="s">
        <v>38</v>
      </c>
      <c r="U33" s="37"/>
      <c r="V33" s="37"/>
      <c r="W33" s="145">
        <f>ROUND(BB87+SUM(CF91),2)</f>
        <v>0</v>
      </c>
      <c r="X33" s="146"/>
      <c r="Y33" s="146"/>
      <c r="Z33" s="146"/>
      <c r="AA33" s="146"/>
      <c r="AB33" s="146"/>
      <c r="AC33" s="146"/>
      <c r="AD33" s="146"/>
      <c r="AE33" s="146"/>
      <c r="AF33" s="37"/>
      <c r="AG33" s="37"/>
      <c r="AH33" s="37"/>
      <c r="AI33" s="37"/>
      <c r="AJ33" s="37"/>
      <c r="AK33" s="145">
        <v>0</v>
      </c>
      <c r="AL33" s="146"/>
      <c r="AM33" s="146"/>
      <c r="AN33" s="146"/>
      <c r="AO33" s="146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50">
        <v>0.15</v>
      </c>
      <c r="M34" s="146"/>
      <c r="N34" s="146"/>
      <c r="O34" s="146"/>
      <c r="P34" s="37"/>
      <c r="Q34" s="37"/>
      <c r="R34" s="37"/>
      <c r="S34" s="37"/>
      <c r="T34" s="40" t="s">
        <v>38</v>
      </c>
      <c r="U34" s="37"/>
      <c r="V34" s="37"/>
      <c r="W34" s="145">
        <f>ROUND(BC87+SUM(CG91),2)</f>
        <v>0</v>
      </c>
      <c r="X34" s="146"/>
      <c r="Y34" s="146"/>
      <c r="Z34" s="146"/>
      <c r="AA34" s="146"/>
      <c r="AB34" s="146"/>
      <c r="AC34" s="146"/>
      <c r="AD34" s="146"/>
      <c r="AE34" s="146"/>
      <c r="AF34" s="37"/>
      <c r="AG34" s="37"/>
      <c r="AH34" s="37"/>
      <c r="AI34" s="37"/>
      <c r="AJ34" s="37"/>
      <c r="AK34" s="145">
        <v>0</v>
      </c>
      <c r="AL34" s="146"/>
      <c r="AM34" s="146"/>
      <c r="AN34" s="146"/>
      <c r="AO34" s="146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50">
        <v>0</v>
      </c>
      <c r="M35" s="146"/>
      <c r="N35" s="146"/>
      <c r="O35" s="146"/>
      <c r="P35" s="37"/>
      <c r="Q35" s="37"/>
      <c r="R35" s="37"/>
      <c r="S35" s="37"/>
      <c r="T35" s="40" t="s">
        <v>38</v>
      </c>
      <c r="U35" s="37"/>
      <c r="V35" s="37"/>
      <c r="W35" s="145">
        <f>ROUND(BD87+SUM(CH91),2)</f>
        <v>0</v>
      </c>
      <c r="X35" s="146"/>
      <c r="Y35" s="146"/>
      <c r="Z35" s="146"/>
      <c r="AA35" s="146"/>
      <c r="AB35" s="146"/>
      <c r="AC35" s="146"/>
      <c r="AD35" s="146"/>
      <c r="AE35" s="146"/>
      <c r="AF35" s="37"/>
      <c r="AG35" s="37"/>
      <c r="AH35" s="37"/>
      <c r="AI35" s="37"/>
      <c r="AJ35" s="37"/>
      <c r="AK35" s="145">
        <v>0</v>
      </c>
      <c r="AL35" s="146"/>
      <c r="AM35" s="146"/>
      <c r="AN35" s="146"/>
      <c r="AO35" s="146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76" t="s">
        <v>45</v>
      </c>
      <c r="Y37" s="165"/>
      <c r="Z37" s="165"/>
      <c r="AA37" s="165"/>
      <c r="AB37" s="165"/>
      <c r="AC37" s="44"/>
      <c r="AD37" s="44"/>
      <c r="AE37" s="44"/>
      <c r="AF37" s="44"/>
      <c r="AG37" s="44"/>
      <c r="AH37" s="44"/>
      <c r="AI37" s="44"/>
      <c r="AJ37" s="44"/>
      <c r="AK37" s="164"/>
      <c r="AL37" s="165"/>
      <c r="AM37" s="165"/>
      <c r="AN37" s="165"/>
      <c r="AO37" s="166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67" t="s">
        <v>52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33"/>
    </row>
    <row r="77" spans="2:43" s="3" customFormat="1" ht="14.2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Smecky-servrovna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9" t="str">
        <f>K6</f>
        <v>Nové chlazení servrovny,objekt MZe, Ve Smečkách 33, 110 00 Praha 1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objekt MZe, Ve Smečkách 33, 110 00 Praha 1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>
        <f>IF(AN8="","",AN8)</f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3" t="str">
        <f>IF(E17="","",E17)</f>
        <v> </v>
      </c>
      <c r="AN82" s="163"/>
      <c r="AO82" s="163"/>
      <c r="AP82" s="163"/>
      <c r="AQ82" s="33"/>
      <c r="AS82" s="159" t="s">
        <v>53</v>
      </c>
      <c r="AT82" s="1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3" t="str">
        <f>IF(E20="","",E20)</f>
        <v> </v>
      </c>
      <c r="AN83" s="163"/>
      <c r="AO83" s="163"/>
      <c r="AP83" s="163"/>
      <c r="AQ83" s="33"/>
      <c r="AS83" s="161"/>
      <c r="AT83" s="1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1"/>
      <c r="AT84" s="1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7" t="s">
        <v>54</v>
      </c>
      <c r="D85" s="174"/>
      <c r="E85" s="174"/>
      <c r="F85" s="174"/>
      <c r="G85" s="174"/>
      <c r="H85" s="44"/>
      <c r="I85" s="173" t="s">
        <v>55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3" t="s">
        <v>56</v>
      </c>
      <c r="AH85" s="174"/>
      <c r="AI85" s="174"/>
      <c r="AJ85" s="174"/>
      <c r="AK85" s="174"/>
      <c r="AL85" s="174"/>
      <c r="AM85" s="174"/>
      <c r="AN85" s="173" t="s">
        <v>57</v>
      </c>
      <c r="AO85" s="174"/>
      <c r="AP85" s="175"/>
      <c r="AQ85" s="33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81"/>
      <c r="AH87" s="181"/>
      <c r="AI87" s="181"/>
      <c r="AJ87" s="181"/>
      <c r="AK87" s="181"/>
      <c r="AL87" s="181"/>
      <c r="AM87" s="181"/>
      <c r="AN87" s="178">
        <f>SUM(AG87,AT87)</f>
        <v>0</v>
      </c>
      <c r="AO87" s="178"/>
      <c r="AP87" s="178"/>
      <c r="AQ87" s="67"/>
      <c r="AS87" s="77">
        <f>ROUND(AS88,2)</f>
        <v>0</v>
      </c>
      <c r="AT87" s="78">
        <f>ROUND(SUM(AV87:AW87),2)</f>
        <v>0</v>
      </c>
      <c r="AU87" s="79">
        <f>ROUND(AU88,5)</f>
        <v>184.54616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V87" s="81" t="s">
        <v>73</v>
      </c>
      <c r="BW87" s="81" t="s">
        <v>74</v>
      </c>
      <c r="BX87" s="81" t="s">
        <v>75</v>
      </c>
    </row>
    <row r="88" spans="1:76" s="5" customFormat="1" ht="69" customHeight="1">
      <c r="A88" s="82" t="s">
        <v>76</v>
      </c>
      <c r="B88" s="83"/>
      <c r="C88" s="84"/>
      <c r="D88" s="180" t="s">
        <v>16</v>
      </c>
      <c r="E88" s="180"/>
      <c r="F88" s="180"/>
      <c r="G88" s="180"/>
      <c r="H88" s="180"/>
      <c r="I88" s="85"/>
      <c r="J88" s="180" t="s">
        <v>18</v>
      </c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57"/>
      <c r="AH88" s="158"/>
      <c r="AI88" s="158"/>
      <c r="AJ88" s="158"/>
      <c r="AK88" s="158"/>
      <c r="AL88" s="158"/>
      <c r="AM88" s="158"/>
      <c r="AN88" s="157">
        <f>SUM(AG88,AT88)</f>
        <v>0</v>
      </c>
      <c r="AO88" s="158"/>
      <c r="AP88" s="158"/>
      <c r="AQ88" s="86"/>
      <c r="AS88" s="87">
        <f>'Smecky-servrovna - Nové c...'!M27</f>
        <v>0</v>
      </c>
      <c r="AT88" s="88">
        <f>ROUND(SUM(AV88:AW88),2)</f>
        <v>0</v>
      </c>
      <c r="AU88" s="89">
        <f>'Smecky-servrovna - Nové c...'!W125</f>
        <v>184.54616000000001</v>
      </c>
      <c r="AV88" s="88">
        <f>'Smecky-servrovna - Nové c...'!M31</f>
        <v>0</v>
      </c>
      <c r="AW88" s="88">
        <f>'Smecky-servrovna - Nové c...'!M32</f>
        <v>0</v>
      </c>
      <c r="AX88" s="88">
        <f>'Smecky-servrovna - Nové c...'!M33</f>
        <v>0</v>
      </c>
      <c r="AY88" s="88">
        <f>'Smecky-servrovna - Nové c...'!M34</f>
        <v>0</v>
      </c>
      <c r="AZ88" s="88">
        <f>'Smecky-servrovna - Nové c...'!H31</f>
        <v>0</v>
      </c>
      <c r="BA88" s="88">
        <f>'Smecky-servrovna - Nové c...'!H32</f>
        <v>0</v>
      </c>
      <c r="BB88" s="88">
        <f>'Smecky-servrovna - Nové c...'!H33</f>
        <v>0</v>
      </c>
      <c r="BC88" s="88">
        <f>'Smecky-servrovna - Nové c...'!H34</f>
        <v>0</v>
      </c>
      <c r="BD88" s="90">
        <f>'Smecky-servrovna - Nové c...'!H35</f>
        <v>0</v>
      </c>
      <c r="BT88" s="91" t="s">
        <v>77</v>
      </c>
      <c r="BU88" s="91" t="s">
        <v>78</v>
      </c>
      <c r="BV88" s="91" t="s">
        <v>73</v>
      </c>
      <c r="BW88" s="91" t="s">
        <v>74</v>
      </c>
      <c r="BX88" s="91" t="s">
        <v>75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5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78">
        <v>0</v>
      </c>
      <c r="AH90" s="178"/>
      <c r="AI90" s="178"/>
      <c r="AJ90" s="178"/>
      <c r="AK90" s="178"/>
      <c r="AL90" s="178"/>
      <c r="AM90" s="178"/>
      <c r="AN90" s="178">
        <v>0</v>
      </c>
      <c r="AO90" s="178"/>
      <c r="AP90" s="178"/>
      <c r="AQ90" s="33"/>
      <c r="AS90" s="71" t="s">
        <v>80</v>
      </c>
      <c r="AT90" s="72" t="s">
        <v>81</v>
      </c>
      <c r="AU90" s="72" t="s">
        <v>36</v>
      </c>
      <c r="AV90" s="73" t="s">
        <v>59</v>
      </c>
    </row>
    <row r="91" spans="2:48" s="1" customFormat="1" ht="10.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2"/>
      <c r="AT91" s="52"/>
      <c r="AU91" s="52"/>
      <c r="AV91" s="54"/>
    </row>
    <row r="92" spans="2:43" s="1" customFormat="1" ht="30" customHeight="1">
      <c r="B92" s="31"/>
      <c r="C92" s="93" t="s">
        <v>82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179">
        <f>ROUND(AG87+AG90,2)</f>
        <v>0</v>
      </c>
      <c r="AH92" s="179"/>
      <c r="AI92" s="179"/>
      <c r="AJ92" s="179"/>
      <c r="AK92" s="179"/>
      <c r="AL92" s="179"/>
      <c r="AM92" s="179"/>
      <c r="AN92" s="179">
        <f>AN87+AN90</f>
        <v>0</v>
      </c>
      <c r="AO92" s="179"/>
      <c r="AP92" s="179"/>
      <c r="AQ92" s="33"/>
    </row>
    <row r="93" spans="2:43" s="1" customFormat="1" ht="6.7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sheetProtection/>
  <mergeCells count="45">
    <mergeCell ref="C85:G85"/>
    <mergeCell ref="AG90:AM90"/>
    <mergeCell ref="AN90:AP90"/>
    <mergeCell ref="AG92:AM92"/>
    <mergeCell ref="AN92:AP92"/>
    <mergeCell ref="D88:H88"/>
    <mergeCell ref="J88:AF88"/>
    <mergeCell ref="AG87:AM87"/>
    <mergeCell ref="AN87:AP87"/>
    <mergeCell ref="L35:O35"/>
    <mergeCell ref="W35:AE35"/>
    <mergeCell ref="AK35:AO35"/>
    <mergeCell ref="I85:AF85"/>
    <mergeCell ref="AG85:AM85"/>
    <mergeCell ref="AN85:AP85"/>
    <mergeCell ref="AM82:AP82"/>
    <mergeCell ref="X37:AB37"/>
    <mergeCell ref="AR2:BE2"/>
    <mergeCell ref="AN88:AP88"/>
    <mergeCell ref="AG88:AM88"/>
    <mergeCell ref="AS82:AT84"/>
    <mergeCell ref="AM83:AP83"/>
    <mergeCell ref="AK37:AO37"/>
    <mergeCell ref="C76:AP76"/>
    <mergeCell ref="L78:AO78"/>
    <mergeCell ref="C2:AP2"/>
    <mergeCell ref="C4:AP4"/>
    <mergeCell ref="AK29:AO29"/>
    <mergeCell ref="L31:O31"/>
    <mergeCell ref="L33:O33"/>
    <mergeCell ref="W33:AE33"/>
    <mergeCell ref="AK33:AO33"/>
    <mergeCell ref="L34:O34"/>
    <mergeCell ref="W34:AE34"/>
    <mergeCell ref="AK34:AO34"/>
    <mergeCell ref="W31:AE31"/>
    <mergeCell ref="AK31:AO31"/>
    <mergeCell ref="K5:AO5"/>
    <mergeCell ref="K6:AO6"/>
    <mergeCell ref="L32:O32"/>
    <mergeCell ref="W32:AE32"/>
    <mergeCell ref="AK32:AO32"/>
    <mergeCell ref="E23:AN23"/>
    <mergeCell ref="AK26:AO26"/>
    <mergeCell ref="AK27:AO27"/>
  </mergeCells>
  <hyperlinks>
    <hyperlink ref="K1:S1" location="C2" display="1) Souhrnný list stavby"/>
    <hyperlink ref="W1:AF1" location="C87" display="2) Rekapitulace objektů"/>
    <hyperlink ref="A88" location="'Smecky-servrovna - Nové c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5"/>
  <sheetViews>
    <sheetView showGridLines="0" zoomScalePageLayoutView="0" workbookViewId="0" topLeftCell="A1">
      <pane ySplit="1" topLeftCell="A124" activePane="bottomLeft" state="frozen"/>
      <selection pane="topLeft" activeCell="A1" sqref="A1"/>
      <selection pane="bottomLeft" activeCell="AC124" sqref="AC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4"/>
      <c r="B1" s="11"/>
      <c r="C1" s="11"/>
      <c r="D1" s="12" t="s">
        <v>1</v>
      </c>
      <c r="E1" s="11"/>
      <c r="F1" s="13" t="s">
        <v>83</v>
      </c>
      <c r="G1" s="13"/>
      <c r="H1" s="209" t="s">
        <v>84</v>
      </c>
      <c r="I1" s="209"/>
      <c r="J1" s="209"/>
      <c r="K1" s="209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4"/>
      <c r="V1" s="9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55" t="s">
        <v>8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7" t="s">
        <v>74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88</v>
      </c>
    </row>
    <row r="4" spans="2:46" ht="36.75" customHeight="1">
      <c r="B4" s="21"/>
      <c r="C4" s="167" t="s">
        <v>89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2"/>
      <c r="T4" s="23" t="s">
        <v>13</v>
      </c>
      <c r="AT4" s="17" t="s">
        <v>6</v>
      </c>
    </row>
    <row r="5" spans="2:18" ht="6.7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s="1" customFormat="1" ht="32.25" customHeight="1">
      <c r="B6" s="31"/>
      <c r="C6" s="32"/>
      <c r="D6" s="27" t="s">
        <v>17</v>
      </c>
      <c r="E6" s="32"/>
      <c r="F6" s="149" t="s">
        <v>18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2"/>
      <c r="R6" s="33"/>
    </row>
    <row r="7" spans="2:18" s="1" customFormat="1" ht="14.2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2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183">
        <f>'Rekapitulace stavby'!AN8</f>
        <v>0</v>
      </c>
      <c r="P8" s="183"/>
      <c r="Q8" s="32"/>
      <c r="R8" s="33"/>
    </row>
    <row r="9" spans="2:18" s="1" customFormat="1" ht="10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25" customHeight="1">
      <c r="B10" s="31"/>
      <c r="C10" s="32"/>
      <c r="D10" s="28" t="s">
        <v>24</v>
      </c>
      <c r="E10" s="32"/>
      <c r="F10" s="32"/>
      <c r="G10" s="32"/>
      <c r="H10" s="32"/>
      <c r="I10" s="32"/>
      <c r="J10" s="32"/>
      <c r="K10" s="32"/>
      <c r="L10" s="32"/>
      <c r="M10" s="28" t="s">
        <v>25</v>
      </c>
      <c r="N10" s="32"/>
      <c r="O10" s="147">
        <f>IF('Rekapitulace stavby'!AN10="","",'Rekapitulace stavby'!AN10)</f>
      </c>
      <c r="P10" s="147"/>
      <c r="Q10" s="32"/>
      <c r="R10" s="33"/>
    </row>
    <row r="11" spans="2:18" s="1" customFormat="1" ht="18" customHeight="1">
      <c r="B11" s="31"/>
      <c r="C11" s="32"/>
      <c r="D11" s="32"/>
      <c r="E11" s="26" t="str">
        <f>IF('Rekapitulace stavby'!E11="","",'Rekapitulace stavby'!E11)</f>
        <v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47">
        <f>IF('Rekapitulace stavby'!AN11="","",'Rekapitulace stavby'!AN11)</f>
      </c>
      <c r="P11" s="147"/>
      <c r="Q11" s="32"/>
      <c r="R11" s="33"/>
    </row>
    <row r="12" spans="2:18" s="1" customFormat="1" ht="6.7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25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147">
        <f>IF('Rekapitulace stavby'!AN13="","",'Rekapitulace stavby'!AN13)</f>
      </c>
      <c r="P13" s="147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47">
        <f>IF('Rekapitulace stavby'!AN14="","",'Rekapitulace stavby'!AN14)</f>
      </c>
      <c r="P14" s="147"/>
      <c r="Q14" s="32"/>
      <c r="R14" s="33"/>
    </row>
    <row r="15" spans="2:18" s="1" customFormat="1" ht="6.7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25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25</v>
      </c>
      <c r="N16" s="32"/>
      <c r="O16" s="147">
        <f>IF('Rekapitulace stavby'!AN16="","",'Rekapitulace stavby'!AN16)</f>
      </c>
      <c r="P16" s="147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47">
        <f>IF('Rekapitulace stavby'!AN17="","",'Rekapitulace stavby'!AN17)</f>
      </c>
      <c r="P17" s="147"/>
      <c r="Q17" s="32"/>
      <c r="R17" s="33"/>
    </row>
    <row r="18" spans="2:18" s="1" customFormat="1" ht="6.7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25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25</v>
      </c>
      <c r="N19" s="32"/>
      <c r="O19" s="147">
        <f>IF('Rekapitulace stavby'!AN19="","",'Rekapitulace stavby'!AN19)</f>
      </c>
      <c r="P19" s="147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> </v>
      </c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47">
        <f>IF('Rekapitulace stavby'!AN20="","",'Rekapitulace stavby'!AN20)</f>
      </c>
      <c r="P20" s="147"/>
      <c r="Q20" s="32"/>
      <c r="R20" s="33"/>
    </row>
    <row r="21" spans="2:18" s="1" customFormat="1" ht="6.7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2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51" t="s">
        <v>5</v>
      </c>
      <c r="F23" s="151"/>
      <c r="G23" s="151"/>
      <c r="H23" s="151"/>
      <c r="I23" s="151"/>
      <c r="J23" s="151"/>
      <c r="K23" s="151"/>
      <c r="L23" s="151"/>
      <c r="M23" s="32"/>
      <c r="N23" s="32"/>
      <c r="O23" s="32"/>
      <c r="P23" s="32"/>
      <c r="Q23" s="32"/>
      <c r="R23" s="33"/>
    </row>
    <row r="24" spans="2:18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25" customHeight="1">
      <c r="B26" s="31"/>
      <c r="C26" s="32"/>
      <c r="D26" s="95" t="s">
        <v>90</v>
      </c>
      <c r="E26" s="32"/>
      <c r="F26" s="32"/>
      <c r="G26" s="32"/>
      <c r="H26" s="32"/>
      <c r="I26" s="32"/>
      <c r="J26" s="32"/>
      <c r="K26" s="32"/>
      <c r="L26" s="32"/>
      <c r="M26" s="152">
        <f>N87</f>
        <v>0</v>
      </c>
      <c r="N26" s="152"/>
      <c r="O26" s="152"/>
      <c r="P26" s="152"/>
      <c r="Q26" s="32"/>
      <c r="R26" s="33"/>
    </row>
    <row r="27" spans="2:18" s="1" customFormat="1" ht="14.25" customHeight="1">
      <c r="B27" s="31"/>
      <c r="C27" s="32"/>
      <c r="D27" s="30" t="s">
        <v>91</v>
      </c>
      <c r="E27" s="32"/>
      <c r="F27" s="32"/>
      <c r="G27" s="32"/>
      <c r="H27" s="32"/>
      <c r="I27" s="32"/>
      <c r="J27" s="32"/>
      <c r="K27" s="32"/>
      <c r="L27" s="32"/>
      <c r="M27" s="152">
        <f>N107</f>
        <v>0</v>
      </c>
      <c r="N27" s="152"/>
      <c r="O27" s="152"/>
      <c r="P27" s="152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96" t="s">
        <v>35</v>
      </c>
      <c r="E29" s="32"/>
      <c r="F29" s="32"/>
      <c r="G29" s="32"/>
      <c r="H29" s="32"/>
      <c r="I29" s="32"/>
      <c r="J29" s="32"/>
      <c r="K29" s="32"/>
      <c r="L29" s="32"/>
      <c r="M29" s="184">
        <f>ROUND(M26+M27,2)</f>
        <v>0</v>
      </c>
      <c r="N29" s="182"/>
      <c r="O29" s="182"/>
      <c r="P29" s="182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36</v>
      </c>
      <c r="E31" s="38" t="s">
        <v>37</v>
      </c>
      <c r="F31" s="39">
        <v>0.21</v>
      </c>
      <c r="G31" s="97" t="s">
        <v>38</v>
      </c>
      <c r="H31" s="185">
        <f>ROUND((SUM(BE107:BE108)+SUM(BE125:BE184)),2)</f>
        <v>0</v>
      </c>
      <c r="I31" s="182"/>
      <c r="J31" s="182"/>
      <c r="K31" s="32"/>
      <c r="L31" s="32"/>
      <c r="M31" s="185">
        <f>ROUND(ROUND((SUM(BE107:BE108)+SUM(BE125:BE184)),2)*F31,2)</f>
        <v>0</v>
      </c>
      <c r="N31" s="182"/>
      <c r="O31" s="182"/>
      <c r="P31" s="182"/>
      <c r="Q31" s="32"/>
      <c r="R31" s="33"/>
    </row>
    <row r="32" spans="2:18" s="1" customFormat="1" ht="14.25" customHeight="1">
      <c r="B32" s="31"/>
      <c r="C32" s="32"/>
      <c r="D32" s="32"/>
      <c r="E32" s="38" t="s">
        <v>39</v>
      </c>
      <c r="F32" s="39">
        <v>0.15</v>
      </c>
      <c r="G32" s="97" t="s">
        <v>38</v>
      </c>
      <c r="H32" s="185">
        <f>ROUND((SUM(BF107:BF108)+SUM(BF125:BF184)),2)</f>
        <v>0</v>
      </c>
      <c r="I32" s="182"/>
      <c r="J32" s="182"/>
      <c r="K32" s="32"/>
      <c r="L32" s="32"/>
      <c r="M32" s="185">
        <f>ROUND(ROUND((SUM(BF107:BF108)+SUM(BF125:BF184)),2)*F32,2)</f>
        <v>0</v>
      </c>
      <c r="N32" s="182"/>
      <c r="O32" s="182"/>
      <c r="P32" s="182"/>
      <c r="Q32" s="32"/>
      <c r="R32" s="33"/>
    </row>
    <row r="33" spans="2:18" s="1" customFormat="1" ht="14.25" customHeight="1" hidden="1">
      <c r="B33" s="31"/>
      <c r="C33" s="32"/>
      <c r="D33" s="32"/>
      <c r="E33" s="38" t="s">
        <v>40</v>
      </c>
      <c r="F33" s="39">
        <v>0.21</v>
      </c>
      <c r="G33" s="97" t="s">
        <v>38</v>
      </c>
      <c r="H33" s="185">
        <f>ROUND((SUM(BG107:BG108)+SUM(BG125:BG184)),2)</f>
        <v>0</v>
      </c>
      <c r="I33" s="182"/>
      <c r="J33" s="182"/>
      <c r="K33" s="32"/>
      <c r="L33" s="32"/>
      <c r="M33" s="185">
        <v>0</v>
      </c>
      <c r="N33" s="182"/>
      <c r="O33" s="182"/>
      <c r="P33" s="182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41</v>
      </c>
      <c r="F34" s="39">
        <v>0.15</v>
      </c>
      <c r="G34" s="97" t="s">
        <v>38</v>
      </c>
      <c r="H34" s="185">
        <f>ROUND((SUM(BH107:BH108)+SUM(BH125:BH184)),2)</f>
        <v>0</v>
      </c>
      <c r="I34" s="182"/>
      <c r="J34" s="182"/>
      <c r="K34" s="32"/>
      <c r="L34" s="32"/>
      <c r="M34" s="185">
        <v>0</v>
      </c>
      <c r="N34" s="182"/>
      <c r="O34" s="182"/>
      <c r="P34" s="182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42</v>
      </c>
      <c r="F35" s="39">
        <v>0</v>
      </c>
      <c r="G35" s="97" t="s">
        <v>38</v>
      </c>
      <c r="H35" s="185">
        <f>ROUND((SUM(BI107:BI108)+SUM(BI125:BI184)),2)</f>
        <v>0</v>
      </c>
      <c r="I35" s="182"/>
      <c r="J35" s="182"/>
      <c r="K35" s="32"/>
      <c r="L35" s="32"/>
      <c r="M35" s="185">
        <v>0</v>
      </c>
      <c r="N35" s="182"/>
      <c r="O35" s="182"/>
      <c r="P35" s="182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42"/>
      <c r="D37" s="43" t="s">
        <v>43</v>
      </c>
      <c r="E37" s="44"/>
      <c r="F37" s="44"/>
      <c r="G37" s="98" t="s">
        <v>44</v>
      </c>
      <c r="H37" s="45" t="s">
        <v>45</v>
      </c>
      <c r="I37" s="44"/>
      <c r="J37" s="44"/>
      <c r="K37" s="44"/>
      <c r="L37" s="164">
        <f>SUM(M29:M35)</f>
        <v>0</v>
      </c>
      <c r="M37" s="164"/>
      <c r="N37" s="164"/>
      <c r="O37" s="164"/>
      <c r="P37" s="186"/>
      <c r="Q37" s="42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67" t="s">
        <v>92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75" customHeight="1">
      <c r="B78" s="31"/>
      <c r="C78" s="65" t="s">
        <v>17</v>
      </c>
      <c r="D78" s="32"/>
      <c r="E78" s="32"/>
      <c r="F78" s="169" t="str">
        <f>F6</f>
        <v>Nové chlazení servrovny,objekt MZe, Ve Smečkách 33, 110 00 Praha 1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>objekt MZe, Ve Smečkách 33, 110 00 Praha 1</v>
      </c>
      <c r="G80" s="32"/>
      <c r="H80" s="32"/>
      <c r="I80" s="32"/>
      <c r="J80" s="32"/>
      <c r="K80" s="28" t="s">
        <v>23</v>
      </c>
      <c r="L80" s="32"/>
      <c r="M80" s="183">
        <f>IF(O8="","",O8)</f>
        <v>0</v>
      </c>
      <c r="N80" s="183"/>
      <c r="O80" s="183"/>
      <c r="P80" s="183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24</v>
      </c>
      <c r="D82" s="32"/>
      <c r="E82" s="32"/>
      <c r="F82" s="26" t="str">
        <f>E11</f>
        <v> </v>
      </c>
      <c r="G82" s="32"/>
      <c r="H82" s="32"/>
      <c r="I82" s="32"/>
      <c r="J82" s="32"/>
      <c r="K82" s="28" t="s">
        <v>29</v>
      </c>
      <c r="L82" s="32"/>
      <c r="M82" s="147" t="str">
        <f>E17</f>
        <v> </v>
      </c>
      <c r="N82" s="147"/>
      <c r="O82" s="147"/>
      <c r="P82" s="147"/>
      <c r="Q82" s="147"/>
      <c r="R82" s="33"/>
    </row>
    <row r="83" spans="2:18" s="1" customFormat="1" ht="14.25" customHeight="1">
      <c r="B83" s="31"/>
      <c r="C83" s="28" t="s">
        <v>28</v>
      </c>
      <c r="D83" s="32"/>
      <c r="E83" s="32"/>
      <c r="F83" s="26" t="str">
        <f>IF(E14="","",E14)</f>
        <v> </v>
      </c>
      <c r="G83" s="32"/>
      <c r="H83" s="32"/>
      <c r="I83" s="32"/>
      <c r="J83" s="32"/>
      <c r="K83" s="28" t="s">
        <v>31</v>
      </c>
      <c r="L83" s="32"/>
      <c r="M83" s="147" t="str">
        <f>E20</f>
        <v> </v>
      </c>
      <c r="N83" s="147"/>
      <c r="O83" s="147"/>
      <c r="P83" s="147"/>
      <c r="Q83" s="147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187" t="s">
        <v>93</v>
      </c>
      <c r="D85" s="188"/>
      <c r="E85" s="188"/>
      <c r="F85" s="188"/>
      <c r="G85" s="188"/>
      <c r="H85" s="42"/>
      <c r="I85" s="42"/>
      <c r="J85" s="42"/>
      <c r="K85" s="42"/>
      <c r="L85" s="42"/>
      <c r="M85" s="42"/>
      <c r="N85" s="187" t="s">
        <v>94</v>
      </c>
      <c r="O85" s="188"/>
      <c r="P85" s="188"/>
      <c r="Q85" s="188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99" t="s">
        <v>95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78">
        <f>N125</f>
        <v>0</v>
      </c>
      <c r="O87" s="189"/>
      <c r="P87" s="189"/>
      <c r="Q87" s="189"/>
      <c r="R87" s="33"/>
      <c r="AU87" s="17" t="s">
        <v>96</v>
      </c>
    </row>
    <row r="88" spans="2:18" s="6" customFormat="1" ht="24.75" customHeight="1">
      <c r="B88" s="100"/>
      <c r="C88" s="101"/>
      <c r="D88" s="102" t="s">
        <v>97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90">
        <f>N126</f>
        <v>0</v>
      </c>
      <c r="O88" s="191"/>
      <c r="P88" s="191"/>
      <c r="Q88" s="191"/>
      <c r="R88" s="103"/>
    </row>
    <row r="89" spans="2:18" s="7" customFormat="1" ht="19.5" customHeight="1">
      <c r="B89" s="104"/>
      <c r="C89" s="105"/>
      <c r="D89" s="106" t="s">
        <v>98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2">
        <f>N127</f>
        <v>0</v>
      </c>
      <c r="O89" s="193"/>
      <c r="P89" s="193"/>
      <c r="Q89" s="193"/>
      <c r="R89" s="107"/>
    </row>
    <row r="90" spans="2:18" s="7" customFormat="1" ht="19.5" customHeight="1">
      <c r="B90" s="104"/>
      <c r="C90" s="105"/>
      <c r="D90" s="106" t="s">
        <v>99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92">
        <f>N130</f>
        <v>0</v>
      </c>
      <c r="O90" s="193"/>
      <c r="P90" s="193"/>
      <c r="Q90" s="193"/>
      <c r="R90" s="107"/>
    </row>
    <row r="91" spans="2:18" s="7" customFormat="1" ht="19.5" customHeight="1">
      <c r="B91" s="104"/>
      <c r="C91" s="105"/>
      <c r="D91" s="106" t="s">
        <v>100</v>
      </c>
      <c r="E91" s="105"/>
      <c r="F91" s="105"/>
      <c r="G91" s="105"/>
      <c r="H91" s="105"/>
      <c r="I91" s="105"/>
      <c r="J91" s="105"/>
      <c r="K91" s="105"/>
      <c r="L91" s="105"/>
      <c r="M91" s="105"/>
      <c r="N91" s="192">
        <f>N142</f>
        <v>0</v>
      </c>
      <c r="O91" s="193"/>
      <c r="P91" s="193"/>
      <c r="Q91" s="193"/>
      <c r="R91" s="107"/>
    </row>
    <row r="92" spans="2:18" s="6" customFormat="1" ht="24.75" customHeight="1">
      <c r="B92" s="100"/>
      <c r="C92" s="101"/>
      <c r="D92" s="102" t="s">
        <v>101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90">
        <f>N149</f>
        <v>0</v>
      </c>
      <c r="O92" s="191"/>
      <c r="P92" s="191"/>
      <c r="Q92" s="191"/>
      <c r="R92" s="103"/>
    </row>
    <row r="93" spans="2:18" s="7" customFormat="1" ht="19.5" customHeight="1">
      <c r="B93" s="104"/>
      <c r="C93" s="105"/>
      <c r="D93" s="106" t="s">
        <v>102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92">
        <f>N150</f>
        <v>0</v>
      </c>
      <c r="O93" s="193"/>
      <c r="P93" s="193"/>
      <c r="Q93" s="193"/>
      <c r="R93" s="107"/>
    </row>
    <row r="94" spans="2:18" s="7" customFormat="1" ht="19.5" customHeight="1">
      <c r="B94" s="104"/>
      <c r="C94" s="105"/>
      <c r="D94" s="106" t="s">
        <v>103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92">
        <f>N152</f>
        <v>0</v>
      </c>
      <c r="O94" s="193"/>
      <c r="P94" s="193"/>
      <c r="Q94" s="193"/>
      <c r="R94" s="107"/>
    </row>
    <row r="95" spans="2:18" s="7" customFormat="1" ht="19.5" customHeight="1">
      <c r="B95" s="104"/>
      <c r="C95" s="105"/>
      <c r="D95" s="106" t="s">
        <v>104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92">
        <f>N154</f>
        <v>0</v>
      </c>
      <c r="O95" s="193"/>
      <c r="P95" s="193"/>
      <c r="Q95" s="193"/>
      <c r="R95" s="107"/>
    </row>
    <row r="96" spans="2:18" s="7" customFormat="1" ht="19.5" customHeight="1">
      <c r="B96" s="104"/>
      <c r="C96" s="105"/>
      <c r="D96" s="106" t="s">
        <v>105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92">
        <f>N159</f>
        <v>0</v>
      </c>
      <c r="O96" s="193"/>
      <c r="P96" s="193"/>
      <c r="Q96" s="193"/>
      <c r="R96" s="107"/>
    </row>
    <row r="97" spans="2:18" s="7" customFormat="1" ht="19.5" customHeight="1">
      <c r="B97" s="104"/>
      <c r="C97" s="105"/>
      <c r="D97" s="106" t="s">
        <v>106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92">
        <f>N163</f>
        <v>0</v>
      </c>
      <c r="O97" s="193"/>
      <c r="P97" s="193"/>
      <c r="Q97" s="193"/>
      <c r="R97" s="107"/>
    </row>
    <row r="98" spans="2:18" s="7" customFormat="1" ht="19.5" customHeight="1">
      <c r="B98" s="104"/>
      <c r="C98" s="105"/>
      <c r="D98" s="106" t="s">
        <v>107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92">
        <f>N168</f>
        <v>0</v>
      </c>
      <c r="O98" s="193"/>
      <c r="P98" s="193"/>
      <c r="Q98" s="193"/>
      <c r="R98" s="107"/>
    </row>
    <row r="99" spans="2:18" s="6" customFormat="1" ht="24.75" customHeight="1">
      <c r="B99" s="100"/>
      <c r="C99" s="101"/>
      <c r="D99" s="102" t="s">
        <v>108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90">
        <f>N170</f>
        <v>0</v>
      </c>
      <c r="O99" s="191"/>
      <c r="P99" s="191"/>
      <c r="Q99" s="191"/>
      <c r="R99" s="103"/>
    </row>
    <row r="100" spans="2:18" s="7" customFormat="1" ht="19.5" customHeight="1">
      <c r="B100" s="104"/>
      <c r="C100" s="105"/>
      <c r="D100" s="106" t="s">
        <v>109</v>
      </c>
      <c r="E100" s="105"/>
      <c r="F100" s="105"/>
      <c r="G100" s="105"/>
      <c r="H100" s="105"/>
      <c r="I100" s="105"/>
      <c r="J100" s="105"/>
      <c r="K100" s="105"/>
      <c r="L100" s="105"/>
      <c r="M100" s="105"/>
      <c r="N100" s="192">
        <f>N171</f>
        <v>0</v>
      </c>
      <c r="O100" s="193"/>
      <c r="P100" s="193"/>
      <c r="Q100" s="193"/>
      <c r="R100" s="107"/>
    </row>
    <row r="101" spans="2:18" s="7" customFormat="1" ht="19.5" customHeight="1">
      <c r="B101" s="104"/>
      <c r="C101" s="105"/>
      <c r="D101" s="106" t="s">
        <v>110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192">
        <f>N173</f>
        <v>0</v>
      </c>
      <c r="O101" s="193"/>
      <c r="P101" s="193"/>
      <c r="Q101" s="193"/>
      <c r="R101" s="107"/>
    </row>
    <row r="102" spans="2:18" s="7" customFormat="1" ht="19.5" customHeight="1">
      <c r="B102" s="104"/>
      <c r="C102" s="105"/>
      <c r="D102" s="106" t="s">
        <v>111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92">
        <f>N175</f>
        <v>0</v>
      </c>
      <c r="O102" s="193"/>
      <c r="P102" s="193"/>
      <c r="Q102" s="193"/>
      <c r="R102" s="107"/>
    </row>
    <row r="103" spans="2:18" s="7" customFormat="1" ht="19.5" customHeight="1">
      <c r="B103" s="104"/>
      <c r="C103" s="105"/>
      <c r="D103" s="106" t="s">
        <v>112</v>
      </c>
      <c r="E103" s="105"/>
      <c r="F103" s="105"/>
      <c r="G103" s="105"/>
      <c r="H103" s="105"/>
      <c r="I103" s="105"/>
      <c r="J103" s="105"/>
      <c r="K103" s="105"/>
      <c r="L103" s="105"/>
      <c r="M103" s="105"/>
      <c r="N103" s="192">
        <f>N178</f>
        <v>0</v>
      </c>
      <c r="O103" s="193"/>
      <c r="P103" s="193"/>
      <c r="Q103" s="193"/>
      <c r="R103" s="107"/>
    </row>
    <row r="104" spans="2:18" s="7" customFormat="1" ht="19.5" customHeight="1">
      <c r="B104" s="104"/>
      <c r="C104" s="105"/>
      <c r="D104" s="106" t="s">
        <v>113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92">
        <f>N181</f>
        <v>0</v>
      </c>
      <c r="O104" s="193"/>
      <c r="P104" s="193"/>
      <c r="Q104" s="193"/>
      <c r="R104" s="107"/>
    </row>
    <row r="105" spans="2:18" s="7" customFormat="1" ht="19.5" customHeight="1">
      <c r="B105" s="104"/>
      <c r="C105" s="105"/>
      <c r="D105" s="106" t="s">
        <v>114</v>
      </c>
      <c r="E105" s="105"/>
      <c r="F105" s="105"/>
      <c r="G105" s="105"/>
      <c r="H105" s="105"/>
      <c r="I105" s="105"/>
      <c r="J105" s="105"/>
      <c r="K105" s="105"/>
      <c r="L105" s="105"/>
      <c r="M105" s="105"/>
      <c r="N105" s="192">
        <f>N183</f>
        <v>0</v>
      </c>
      <c r="O105" s="193"/>
      <c r="P105" s="193"/>
      <c r="Q105" s="193"/>
      <c r="R105" s="107"/>
    </row>
    <row r="106" spans="2:18" s="1" customFormat="1" ht="21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29.25" customHeight="1">
      <c r="B107" s="31"/>
      <c r="C107" s="99" t="s">
        <v>115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189">
        <v>0</v>
      </c>
      <c r="O107" s="194"/>
      <c r="P107" s="194"/>
      <c r="Q107" s="194"/>
      <c r="R107" s="33"/>
      <c r="T107" s="108"/>
      <c r="U107" s="109" t="s">
        <v>36</v>
      </c>
    </row>
    <row r="108" spans="2:18" s="1" customFormat="1" ht="18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93" t="s">
        <v>82</v>
      </c>
      <c r="D109" s="42"/>
      <c r="E109" s="42"/>
      <c r="F109" s="42"/>
      <c r="G109" s="42"/>
      <c r="H109" s="42"/>
      <c r="I109" s="42"/>
      <c r="J109" s="42"/>
      <c r="K109" s="42"/>
      <c r="L109" s="179">
        <f>ROUND(SUM(N87+N107),2)</f>
        <v>0</v>
      </c>
      <c r="M109" s="179"/>
      <c r="N109" s="179"/>
      <c r="O109" s="179"/>
      <c r="P109" s="179"/>
      <c r="Q109" s="179"/>
      <c r="R109" s="33"/>
    </row>
    <row r="110" spans="2:18" s="1" customFormat="1" ht="6.7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7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75" customHeight="1">
      <c r="B115" s="31"/>
      <c r="C115" s="167" t="s">
        <v>116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33"/>
    </row>
    <row r="116" spans="2:18" s="1" customFormat="1" ht="6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6.75" customHeight="1">
      <c r="B117" s="31"/>
      <c r="C117" s="65" t="s">
        <v>17</v>
      </c>
      <c r="D117" s="32"/>
      <c r="E117" s="32"/>
      <c r="F117" s="169" t="str">
        <f>F6</f>
        <v>Nové chlazení servrovny,objekt MZe, Ve Smečkách 33, 110 00 Praha 1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32"/>
      <c r="R117" s="33"/>
    </row>
    <row r="118" spans="2:18" s="1" customFormat="1" ht="6.7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18" s="1" customFormat="1" ht="18" customHeight="1">
      <c r="B119" s="31"/>
      <c r="C119" s="28" t="s">
        <v>21</v>
      </c>
      <c r="D119" s="32"/>
      <c r="E119" s="32"/>
      <c r="F119" s="26" t="str">
        <f>F8</f>
        <v>objekt MZe, Ve Smečkách 33, 110 00 Praha 1</v>
      </c>
      <c r="G119" s="32"/>
      <c r="H119" s="32"/>
      <c r="I119" s="32"/>
      <c r="J119" s="32"/>
      <c r="K119" s="28" t="s">
        <v>23</v>
      </c>
      <c r="L119" s="32"/>
      <c r="M119" s="183">
        <f>IF(O8="","",O8)</f>
        <v>0</v>
      </c>
      <c r="N119" s="183"/>
      <c r="O119" s="183"/>
      <c r="P119" s="183"/>
      <c r="Q119" s="32"/>
      <c r="R119" s="33"/>
    </row>
    <row r="120" spans="2:18" s="1" customFormat="1" ht="6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5">
      <c r="B121" s="31"/>
      <c r="C121" s="28" t="s">
        <v>24</v>
      </c>
      <c r="D121" s="32"/>
      <c r="E121" s="32"/>
      <c r="F121" s="26" t="str">
        <f>E11</f>
        <v> </v>
      </c>
      <c r="G121" s="32"/>
      <c r="H121" s="32"/>
      <c r="I121" s="32"/>
      <c r="J121" s="32"/>
      <c r="K121" s="28" t="s">
        <v>29</v>
      </c>
      <c r="L121" s="32"/>
      <c r="M121" s="147" t="str">
        <f>E17</f>
        <v> </v>
      </c>
      <c r="N121" s="147"/>
      <c r="O121" s="147"/>
      <c r="P121" s="147"/>
      <c r="Q121" s="147"/>
      <c r="R121" s="33"/>
    </row>
    <row r="122" spans="2:18" s="1" customFormat="1" ht="14.25" customHeight="1">
      <c r="B122" s="31"/>
      <c r="C122" s="28" t="s">
        <v>28</v>
      </c>
      <c r="D122" s="32"/>
      <c r="E122" s="32"/>
      <c r="F122" s="26" t="str">
        <f>IF(E14="","",E14)</f>
        <v> </v>
      </c>
      <c r="G122" s="32"/>
      <c r="H122" s="32"/>
      <c r="I122" s="32"/>
      <c r="J122" s="32"/>
      <c r="K122" s="28" t="s">
        <v>31</v>
      </c>
      <c r="L122" s="32"/>
      <c r="M122" s="147" t="str">
        <f>E20</f>
        <v> </v>
      </c>
      <c r="N122" s="147"/>
      <c r="O122" s="147"/>
      <c r="P122" s="147"/>
      <c r="Q122" s="147"/>
      <c r="R122" s="33"/>
    </row>
    <row r="123" spans="2:18" s="1" customFormat="1" ht="9.7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27" s="8" customFormat="1" ht="29.25" customHeight="1">
      <c r="B124" s="110"/>
      <c r="C124" s="111" t="s">
        <v>117</v>
      </c>
      <c r="D124" s="112" t="s">
        <v>118</v>
      </c>
      <c r="E124" s="112" t="s">
        <v>54</v>
      </c>
      <c r="F124" s="195" t="s">
        <v>119</v>
      </c>
      <c r="G124" s="195"/>
      <c r="H124" s="195"/>
      <c r="I124" s="195"/>
      <c r="J124" s="112" t="s">
        <v>120</v>
      </c>
      <c r="K124" s="112" t="s">
        <v>121</v>
      </c>
      <c r="L124" s="196" t="s">
        <v>122</v>
      </c>
      <c r="M124" s="196"/>
      <c r="N124" s="195" t="s">
        <v>94</v>
      </c>
      <c r="O124" s="195"/>
      <c r="P124" s="195"/>
      <c r="Q124" s="197"/>
      <c r="R124" s="113"/>
      <c r="T124" s="71" t="s">
        <v>123</v>
      </c>
      <c r="U124" s="72" t="s">
        <v>36</v>
      </c>
      <c r="V124" s="72" t="s">
        <v>124</v>
      </c>
      <c r="W124" s="72" t="s">
        <v>125</v>
      </c>
      <c r="X124" s="72" t="s">
        <v>126</v>
      </c>
      <c r="Y124" s="72" t="s">
        <v>127</v>
      </c>
      <c r="Z124" s="72" t="s">
        <v>128</v>
      </c>
      <c r="AA124" s="73" t="s">
        <v>129</v>
      </c>
    </row>
    <row r="125" spans="2:63" s="1" customFormat="1" ht="29.25" customHeight="1">
      <c r="B125" s="31"/>
      <c r="C125" s="75" t="s">
        <v>90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00"/>
      <c r="O125" s="201"/>
      <c r="P125" s="201"/>
      <c r="Q125" s="201"/>
      <c r="R125" s="33"/>
      <c r="T125" s="74"/>
      <c r="U125" s="47"/>
      <c r="V125" s="47"/>
      <c r="W125" s="114">
        <f>W126+W149+W170</f>
        <v>184.54616000000001</v>
      </c>
      <c r="X125" s="47"/>
      <c r="Y125" s="114">
        <f>Y126+Y149+Y170</f>
        <v>13.137979999999999</v>
      </c>
      <c r="Z125" s="47"/>
      <c r="AA125" s="115">
        <f>AA126+AA149+AA170</f>
        <v>1.728</v>
      </c>
      <c r="AT125" s="17" t="s">
        <v>71</v>
      </c>
      <c r="AU125" s="17" t="s">
        <v>96</v>
      </c>
      <c r="BK125" s="116">
        <f>BK126+BK149+BK170</f>
        <v>0</v>
      </c>
    </row>
    <row r="126" spans="2:63" s="9" customFormat="1" ht="36.75" customHeight="1">
      <c r="B126" s="117"/>
      <c r="C126" s="118"/>
      <c r="D126" s="119" t="s">
        <v>97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202"/>
      <c r="O126" s="190"/>
      <c r="P126" s="190"/>
      <c r="Q126" s="190"/>
      <c r="R126" s="120"/>
      <c r="T126" s="121"/>
      <c r="U126" s="118"/>
      <c r="V126" s="118"/>
      <c r="W126" s="122">
        <f>W127+W130+W142</f>
        <v>80.73016</v>
      </c>
      <c r="X126" s="118"/>
      <c r="Y126" s="122">
        <f>Y127+Y130+Y142</f>
        <v>2.239</v>
      </c>
      <c r="Z126" s="118"/>
      <c r="AA126" s="123">
        <f>AA127+AA130+AA142</f>
        <v>0</v>
      </c>
      <c r="AR126" s="124" t="s">
        <v>77</v>
      </c>
      <c r="AT126" s="125" t="s">
        <v>71</v>
      </c>
      <c r="AU126" s="125" t="s">
        <v>72</v>
      </c>
      <c r="AY126" s="124" t="s">
        <v>130</v>
      </c>
      <c r="BK126" s="126">
        <f>BK127+BK130+BK142</f>
        <v>0</v>
      </c>
    </row>
    <row r="127" spans="2:63" s="9" customFormat="1" ht="19.5" customHeight="1">
      <c r="B127" s="117"/>
      <c r="C127" s="118"/>
      <c r="D127" s="127" t="s">
        <v>98</v>
      </c>
      <c r="E127" s="127"/>
      <c r="F127" s="127"/>
      <c r="G127" s="127"/>
      <c r="H127" s="127"/>
      <c r="I127" s="127"/>
      <c r="J127" s="127"/>
      <c r="K127" s="127"/>
      <c r="L127" s="127"/>
      <c r="M127" s="127"/>
      <c r="N127" s="203">
        <f>BK127</f>
        <v>0</v>
      </c>
      <c r="O127" s="204"/>
      <c r="P127" s="204"/>
      <c r="Q127" s="204"/>
      <c r="R127" s="120"/>
      <c r="T127" s="121"/>
      <c r="U127" s="118"/>
      <c r="V127" s="118"/>
      <c r="W127" s="122">
        <f>SUM(W128:W129)</f>
        <v>46.5</v>
      </c>
      <c r="X127" s="118"/>
      <c r="Y127" s="122">
        <f>SUM(Y128:Y129)</f>
        <v>2.237</v>
      </c>
      <c r="Z127" s="118"/>
      <c r="AA127" s="123">
        <f>SUM(AA128:AA129)</f>
        <v>0</v>
      </c>
      <c r="AR127" s="124" t="s">
        <v>77</v>
      </c>
      <c r="AT127" s="125" t="s">
        <v>71</v>
      </c>
      <c r="AU127" s="125" t="s">
        <v>77</v>
      </c>
      <c r="AY127" s="124" t="s">
        <v>130</v>
      </c>
      <c r="BK127" s="126">
        <f>SUM(BK128:BK129)</f>
        <v>0</v>
      </c>
    </row>
    <row r="128" spans="2:65" s="1" customFormat="1" ht="31.5" customHeight="1">
      <c r="B128" s="128"/>
      <c r="C128" s="129" t="s">
        <v>77</v>
      </c>
      <c r="D128" s="129" t="s">
        <v>131</v>
      </c>
      <c r="E128" s="130" t="s">
        <v>132</v>
      </c>
      <c r="F128" s="198" t="s">
        <v>133</v>
      </c>
      <c r="G128" s="198"/>
      <c r="H128" s="198"/>
      <c r="I128" s="198"/>
      <c r="J128" s="131" t="s">
        <v>134</v>
      </c>
      <c r="K128" s="132">
        <v>50</v>
      </c>
      <c r="L128" s="199"/>
      <c r="M128" s="199"/>
      <c r="N128" s="199">
        <f>ROUND(L128*K128,2)</f>
        <v>0</v>
      </c>
      <c r="O128" s="199"/>
      <c r="P128" s="199"/>
      <c r="Q128" s="199"/>
      <c r="R128" s="133"/>
      <c r="T128" s="134" t="s">
        <v>5</v>
      </c>
      <c r="U128" s="40" t="s">
        <v>37</v>
      </c>
      <c r="V128" s="135">
        <v>0.47</v>
      </c>
      <c r="W128" s="135">
        <f>V128*K128</f>
        <v>23.5</v>
      </c>
      <c r="X128" s="135">
        <v>0.01838</v>
      </c>
      <c r="Y128" s="135">
        <f>X128*K128</f>
        <v>0.919</v>
      </c>
      <c r="Z128" s="135">
        <v>0</v>
      </c>
      <c r="AA128" s="136">
        <f>Z128*K128</f>
        <v>0</v>
      </c>
      <c r="AR128" s="17" t="s">
        <v>135</v>
      </c>
      <c r="AT128" s="17" t="s">
        <v>131</v>
      </c>
      <c r="AU128" s="17" t="s">
        <v>88</v>
      </c>
      <c r="AY128" s="17" t="s">
        <v>130</v>
      </c>
      <c r="BE128" s="137">
        <f>IF(U128="základní",N128,0)</f>
        <v>0</v>
      </c>
      <c r="BF128" s="137">
        <f>IF(U128="snížená",N128,0)</f>
        <v>0</v>
      </c>
      <c r="BG128" s="137">
        <f>IF(U128="zákl. přenesená",N128,0)</f>
        <v>0</v>
      </c>
      <c r="BH128" s="137">
        <f>IF(U128="sníž. přenesená",N128,0)</f>
        <v>0</v>
      </c>
      <c r="BI128" s="137">
        <f>IF(U128="nulová",N128,0)</f>
        <v>0</v>
      </c>
      <c r="BJ128" s="17" t="s">
        <v>77</v>
      </c>
      <c r="BK128" s="137">
        <f>ROUND(L128*K128,2)</f>
        <v>0</v>
      </c>
      <c r="BL128" s="17" t="s">
        <v>135</v>
      </c>
      <c r="BM128" s="17" t="s">
        <v>136</v>
      </c>
    </row>
    <row r="129" spans="2:65" s="1" customFormat="1" ht="31.5" customHeight="1">
      <c r="B129" s="128"/>
      <c r="C129" s="129" t="s">
        <v>88</v>
      </c>
      <c r="D129" s="129" t="s">
        <v>131</v>
      </c>
      <c r="E129" s="130" t="s">
        <v>137</v>
      </c>
      <c r="F129" s="198" t="s">
        <v>138</v>
      </c>
      <c r="G129" s="198"/>
      <c r="H129" s="198"/>
      <c r="I129" s="198"/>
      <c r="J129" s="131" t="s">
        <v>134</v>
      </c>
      <c r="K129" s="132">
        <v>50</v>
      </c>
      <c r="L129" s="199"/>
      <c r="M129" s="199"/>
      <c r="N129" s="199">
        <f>ROUND(L129*K129,2)</f>
        <v>0</v>
      </c>
      <c r="O129" s="199"/>
      <c r="P129" s="199"/>
      <c r="Q129" s="199"/>
      <c r="R129" s="133"/>
      <c r="T129" s="134" t="s">
        <v>5</v>
      </c>
      <c r="U129" s="40" t="s">
        <v>37</v>
      </c>
      <c r="V129" s="135">
        <v>0.46</v>
      </c>
      <c r="W129" s="135">
        <f>V129*K129</f>
        <v>23</v>
      </c>
      <c r="X129" s="135">
        <v>0.02636</v>
      </c>
      <c r="Y129" s="135">
        <f>X129*K129</f>
        <v>1.318</v>
      </c>
      <c r="Z129" s="135">
        <v>0</v>
      </c>
      <c r="AA129" s="136">
        <f>Z129*K129</f>
        <v>0</v>
      </c>
      <c r="AR129" s="17" t="s">
        <v>135</v>
      </c>
      <c r="AT129" s="17" t="s">
        <v>131</v>
      </c>
      <c r="AU129" s="17" t="s">
        <v>88</v>
      </c>
      <c r="AY129" s="17" t="s">
        <v>130</v>
      </c>
      <c r="BE129" s="137">
        <f>IF(U129="základní",N129,0)</f>
        <v>0</v>
      </c>
      <c r="BF129" s="137">
        <f>IF(U129="snížená",N129,0)</f>
        <v>0</v>
      </c>
      <c r="BG129" s="137">
        <f>IF(U129="zákl. přenesená",N129,0)</f>
        <v>0</v>
      </c>
      <c r="BH129" s="137">
        <f>IF(U129="sníž. přenesená",N129,0)</f>
        <v>0</v>
      </c>
      <c r="BI129" s="137">
        <f>IF(U129="nulová",N129,0)</f>
        <v>0</v>
      </c>
      <c r="BJ129" s="17" t="s">
        <v>77</v>
      </c>
      <c r="BK129" s="137">
        <f>ROUND(L129*K129,2)</f>
        <v>0</v>
      </c>
      <c r="BL129" s="17" t="s">
        <v>135</v>
      </c>
      <c r="BM129" s="17" t="s">
        <v>139</v>
      </c>
    </row>
    <row r="130" spans="2:63" s="9" customFormat="1" ht="29.25" customHeight="1">
      <c r="B130" s="117"/>
      <c r="C130" s="118"/>
      <c r="D130" s="127" t="s">
        <v>99</v>
      </c>
      <c r="E130" s="127"/>
      <c r="F130" s="127"/>
      <c r="G130" s="127"/>
      <c r="H130" s="127"/>
      <c r="I130" s="127"/>
      <c r="J130" s="127"/>
      <c r="K130" s="127"/>
      <c r="L130" s="127"/>
      <c r="M130" s="127"/>
      <c r="N130" s="205">
        <f>BK130</f>
        <v>0</v>
      </c>
      <c r="O130" s="206"/>
      <c r="P130" s="206"/>
      <c r="Q130" s="206"/>
      <c r="R130" s="120"/>
      <c r="T130" s="121"/>
      <c r="U130" s="118"/>
      <c r="V130" s="118"/>
      <c r="W130" s="122">
        <f>SUM(W131:W141)</f>
        <v>21.97</v>
      </c>
      <c r="X130" s="118"/>
      <c r="Y130" s="122">
        <f>SUM(Y131:Y141)</f>
        <v>0.002</v>
      </c>
      <c r="Z130" s="118"/>
      <c r="AA130" s="123">
        <f>SUM(AA131:AA141)</f>
        <v>0</v>
      </c>
      <c r="AR130" s="124" t="s">
        <v>77</v>
      </c>
      <c r="AT130" s="125" t="s">
        <v>71</v>
      </c>
      <c r="AU130" s="125" t="s">
        <v>77</v>
      </c>
      <c r="AY130" s="124" t="s">
        <v>130</v>
      </c>
      <c r="BK130" s="126">
        <f>SUM(BK131:BK141)</f>
        <v>0</v>
      </c>
    </row>
    <row r="131" spans="2:65" s="1" customFormat="1" ht="22.5" customHeight="1">
      <c r="B131" s="128"/>
      <c r="C131" s="129" t="s">
        <v>140</v>
      </c>
      <c r="D131" s="129" t="s">
        <v>131</v>
      </c>
      <c r="E131" s="130" t="s">
        <v>141</v>
      </c>
      <c r="F131" s="198" t="s">
        <v>142</v>
      </c>
      <c r="G131" s="198"/>
      <c r="H131" s="198"/>
      <c r="I131" s="198"/>
      <c r="J131" s="131" t="s">
        <v>143</v>
      </c>
      <c r="K131" s="132">
        <v>1</v>
      </c>
      <c r="L131" s="199"/>
      <c r="M131" s="199"/>
      <c r="N131" s="199">
        <f aca="true" t="shared" si="0" ref="N131:N141">ROUND(L131*K131,2)</f>
        <v>0</v>
      </c>
      <c r="O131" s="199"/>
      <c r="P131" s="199"/>
      <c r="Q131" s="199"/>
      <c r="R131" s="133"/>
      <c r="T131" s="134" t="s">
        <v>5</v>
      </c>
      <c r="U131" s="40" t="s">
        <v>37</v>
      </c>
      <c r="V131" s="135">
        <v>0.102</v>
      </c>
      <c r="W131" s="135">
        <f aca="true" t="shared" si="1" ref="W131:W141">V131*K131</f>
        <v>0.102</v>
      </c>
      <c r="X131" s="135">
        <v>0</v>
      </c>
      <c r="Y131" s="135">
        <f aca="true" t="shared" si="2" ref="Y131:Y141">X131*K131</f>
        <v>0</v>
      </c>
      <c r="Z131" s="135">
        <v>0</v>
      </c>
      <c r="AA131" s="136">
        <f aca="true" t="shared" si="3" ref="AA131:AA141">Z131*K131</f>
        <v>0</v>
      </c>
      <c r="AR131" s="17" t="s">
        <v>135</v>
      </c>
      <c r="AT131" s="17" t="s">
        <v>131</v>
      </c>
      <c r="AU131" s="17" t="s">
        <v>88</v>
      </c>
      <c r="AY131" s="17" t="s">
        <v>130</v>
      </c>
      <c r="BE131" s="137">
        <f aca="true" t="shared" si="4" ref="BE131:BE141">IF(U131="základní",N131,0)</f>
        <v>0</v>
      </c>
      <c r="BF131" s="137">
        <f aca="true" t="shared" si="5" ref="BF131:BF141">IF(U131="snížená",N131,0)</f>
        <v>0</v>
      </c>
      <c r="BG131" s="137">
        <f aca="true" t="shared" si="6" ref="BG131:BG141">IF(U131="zákl. přenesená",N131,0)</f>
        <v>0</v>
      </c>
      <c r="BH131" s="137">
        <f aca="true" t="shared" si="7" ref="BH131:BH141">IF(U131="sníž. přenesená",N131,0)</f>
        <v>0</v>
      </c>
      <c r="BI131" s="137">
        <f aca="true" t="shared" si="8" ref="BI131:BI141">IF(U131="nulová",N131,0)</f>
        <v>0</v>
      </c>
      <c r="BJ131" s="17" t="s">
        <v>77</v>
      </c>
      <c r="BK131" s="137">
        <f aca="true" t="shared" si="9" ref="BK131:BK141">ROUND(L131*K131,2)</f>
        <v>0</v>
      </c>
      <c r="BL131" s="17" t="s">
        <v>135</v>
      </c>
      <c r="BM131" s="17" t="s">
        <v>144</v>
      </c>
    </row>
    <row r="132" spans="2:65" s="1" customFormat="1" ht="44.25" customHeight="1">
      <c r="B132" s="128"/>
      <c r="C132" s="129" t="s">
        <v>135</v>
      </c>
      <c r="D132" s="129" t="s">
        <v>131</v>
      </c>
      <c r="E132" s="130" t="s">
        <v>145</v>
      </c>
      <c r="F132" s="198" t="s">
        <v>146</v>
      </c>
      <c r="G132" s="198"/>
      <c r="H132" s="198"/>
      <c r="I132" s="198"/>
      <c r="J132" s="131" t="s">
        <v>134</v>
      </c>
      <c r="K132" s="132">
        <v>24.5</v>
      </c>
      <c r="L132" s="199"/>
      <c r="M132" s="199"/>
      <c r="N132" s="199">
        <f t="shared" si="0"/>
        <v>0</v>
      </c>
      <c r="O132" s="199"/>
      <c r="P132" s="199"/>
      <c r="Q132" s="199"/>
      <c r="R132" s="133"/>
      <c r="T132" s="134" t="s">
        <v>5</v>
      </c>
      <c r="U132" s="40" t="s">
        <v>37</v>
      </c>
      <c r="V132" s="135">
        <v>0.162</v>
      </c>
      <c r="W132" s="135">
        <f t="shared" si="1"/>
        <v>3.9690000000000003</v>
      </c>
      <c r="X132" s="135">
        <v>0</v>
      </c>
      <c r="Y132" s="135">
        <f t="shared" si="2"/>
        <v>0</v>
      </c>
      <c r="Z132" s="135">
        <v>0</v>
      </c>
      <c r="AA132" s="136">
        <f t="shared" si="3"/>
        <v>0</v>
      </c>
      <c r="AR132" s="17" t="s">
        <v>135</v>
      </c>
      <c r="AT132" s="17" t="s">
        <v>131</v>
      </c>
      <c r="AU132" s="17" t="s">
        <v>88</v>
      </c>
      <c r="AY132" s="17" t="s">
        <v>130</v>
      </c>
      <c r="BE132" s="137">
        <f t="shared" si="4"/>
        <v>0</v>
      </c>
      <c r="BF132" s="137">
        <f t="shared" si="5"/>
        <v>0</v>
      </c>
      <c r="BG132" s="137">
        <f t="shared" si="6"/>
        <v>0</v>
      </c>
      <c r="BH132" s="137">
        <f t="shared" si="7"/>
        <v>0</v>
      </c>
      <c r="BI132" s="137">
        <f t="shared" si="8"/>
        <v>0</v>
      </c>
      <c r="BJ132" s="17" t="s">
        <v>77</v>
      </c>
      <c r="BK132" s="137">
        <f t="shared" si="9"/>
        <v>0</v>
      </c>
      <c r="BL132" s="17" t="s">
        <v>135</v>
      </c>
      <c r="BM132" s="17" t="s">
        <v>147</v>
      </c>
    </row>
    <row r="133" spans="2:65" s="1" customFormat="1" ht="44.25" customHeight="1">
      <c r="B133" s="128"/>
      <c r="C133" s="129" t="s">
        <v>148</v>
      </c>
      <c r="D133" s="129" t="s">
        <v>131</v>
      </c>
      <c r="E133" s="130" t="s">
        <v>149</v>
      </c>
      <c r="F133" s="198" t="s">
        <v>150</v>
      </c>
      <c r="G133" s="198"/>
      <c r="H133" s="198"/>
      <c r="I133" s="198"/>
      <c r="J133" s="131" t="s">
        <v>134</v>
      </c>
      <c r="K133" s="132">
        <v>171.5</v>
      </c>
      <c r="L133" s="199"/>
      <c r="M133" s="199"/>
      <c r="N133" s="199">
        <f t="shared" si="0"/>
        <v>0</v>
      </c>
      <c r="O133" s="199"/>
      <c r="P133" s="199"/>
      <c r="Q133" s="199"/>
      <c r="R133" s="133"/>
      <c r="T133" s="134" t="s">
        <v>5</v>
      </c>
      <c r="U133" s="40" t="s">
        <v>37</v>
      </c>
      <c r="V133" s="135">
        <v>0</v>
      </c>
      <c r="W133" s="135">
        <f t="shared" si="1"/>
        <v>0</v>
      </c>
      <c r="X133" s="135">
        <v>0</v>
      </c>
      <c r="Y133" s="135">
        <f t="shared" si="2"/>
        <v>0</v>
      </c>
      <c r="Z133" s="135">
        <v>0</v>
      </c>
      <c r="AA133" s="136">
        <f t="shared" si="3"/>
        <v>0</v>
      </c>
      <c r="AR133" s="17" t="s">
        <v>135</v>
      </c>
      <c r="AT133" s="17" t="s">
        <v>131</v>
      </c>
      <c r="AU133" s="17" t="s">
        <v>88</v>
      </c>
      <c r="AY133" s="17" t="s">
        <v>130</v>
      </c>
      <c r="BE133" s="137">
        <f t="shared" si="4"/>
        <v>0</v>
      </c>
      <c r="BF133" s="137">
        <f t="shared" si="5"/>
        <v>0</v>
      </c>
      <c r="BG133" s="137">
        <f t="shared" si="6"/>
        <v>0</v>
      </c>
      <c r="BH133" s="137">
        <f t="shared" si="7"/>
        <v>0</v>
      </c>
      <c r="BI133" s="137">
        <f t="shared" si="8"/>
        <v>0</v>
      </c>
      <c r="BJ133" s="17" t="s">
        <v>77</v>
      </c>
      <c r="BK133" s="137">
        <f t="shared" si="9"/>
        <v>0</v>
      </c>
      <c r="BL133" s="17" t="s">
        <v>135</v>
      </c>
      <c r="BM133" s="17" t="s">
        <v>151</v>
      </c>
    </row>
    <row r="134" spans="2:65" s="1" customFormat="1" ht="44.25" customHeight="1">
      <c r="B134" s="128"/>
      <c r="C134" s="129" t="s">
        <v>152</v>
      </c>
      <c r="D134" s="129" t="s">
        <v>131</v>
      </c>
      <c r="E134" s="130" t="s">
        <v>153</v>
      </c>
      <c r="F134" s="198" t="s">
        <v>154</v>
      </c>
      <c r="G134" s="198"/>
      <c r="H134" s="198"/>
      <c r="I134" s="198"/>
      <c r="J134" s="131" t="s">
        <v>134</v>
      </c>
      <c r="K134" s="132">
        <v>24.5</v>
      </c>
      <c r="L134" s="199"/>
      <c r="M134" s="199"/>
      <c r="N134" s="199">
        <f t="shared" si="0"/>
        <v>0</v>
      </c>
      <c r="O134" s="199"/>
      <c r="P134" s="199"/>
      <c r="Q134" s="199"/>
      <c r="R134" s="133"/>
      <c r="T134" s="134" t="s">
        <v>5</v>
      </c>
      <c r="U134" s="40" t="s">
        <v>37</v>
      </c>
      <c r="V134" s="135">
        <v>0.102</v>
      </c>
      <c r="W134" s="135">
        <f t="shared" si="1"/>
        <v>2.4989999999999997</v>
      </c>
      <c r="X134" s="135">
        <v>0</v>
      </c>
      <c r="Y134" s="135">
        <f t="shared" si="2"/>
        <v>0</v>
      </c>
      <c r="Z134" s="135">
        <v>0</v>
      </c>
      <c r="AA134" s="136">
        <f t="shared" si="3"/>
        <v>0</v>
      </c>
      <c r="AR134" s="17" t="s">
        <v>135</v>
      </c>
      <c r="AT134" s="17" t="s">
        <v>131</v>
      </c>
      <c r="AU134" s="17" t="s">
        <v>88</v>
      </c>
      <c r="AY134" s="17" t="s">
        <v>130</v>
      </c>
      <c r="BE134" s="137">
        <f t="shared" si="4"/>
        <v>0</v>
      </c>
      <c r="BF134" s="137">
        <f t="shared" si="5"/>
        <v>0</v>
      </c>
      <c r="BG134" s="137">
        <f t="shared" si="6"/>
        <v>0</v>
      </c>
      <c r="BH134" s="137">
        <f t="shared" si="7"/>
        <v>0</v>
      </c>
      <c r="BI134" s="137">
        <f t="shared" si="8"/>
        <v>0</v>
      </c>
      <c r="BJ134" s="17" t="s">
        <v>77</v>
      </c>
      <c r="BK134" s="137">
        <f t="shared" si="9"/>
        <v>0</v>
      </c>
      <c r="BL134" s="17" t="s">
        <v>135</v>
      </c>
      <c r="BM134" s="17" t="s">
        <v>155</v>
      </c>
    </row>
    <row r="135" spans="2:65" s="1" customFormat="1" ht="22.5" customHeight="1">
      <c r="B135" s="128"/>
      <c r="C135" s="129" t="s">
        <v>156</v>
      </c>
      <c r="D135" s="129" t="s">
        <v>131</v>
      </c>
      <c r="E135" s="130" t="s">
        <v>157</v>
      </c>
      <c r="F135" s="198" t="s">
        <v>158</v>
      </c>
      <c r="G135" s="198"/>
      <c r="H135" s="198"/>
      <c r="I135" s="198"/>
      <c r="J135" s="131" t="s">
        <v>143</v>
      </c>
      <c r="K135" s="132">
        <v>1</v>
      </c>
      <c r="L135" s="199"/>
      <c r="M135" s="199"/>
      <c r="N135" s="199">
        <f t="shared" si="0"/>
        <v>0</v>
      </c>
      <c r="O135" s="199"/>
      <c r="P135" s="199"/>
      <c r="Q135" s="199"/>
      <c r="R135" s="133"/>
      <c r="T135" s="134" t="s">
        <v>5</v>
      </c>
      <c r="U135" s="40" t="s">
        <v>37</v>
      </c>
      <c r="V135" s="135">
        <v>0</v>
      </c>
      <c r="W135" s="135">
        <f t="shared" si="1"/>
        <v>0</v>
      </c>
      <c r="X135" s="135">
        <v>0</v>
      </c>
      <c r="Y135" s="135">
        <f t="shared" si="2"/>
        <v>0</v>
      </c>
      <c r="Z135" s="135">
        <v>0</v>
      </c>
      <c r="AA135" s="136">
        <f t="shared" si="3"/>
        <v>0</v>
      </c>
      <c r="AR135" s="17" t="s">
        <v>135</v>
      </c>
      <c r="AT135" s="17" t="s">
        <v>131</v>
      </c>
      <c r="AU135" s="17" t="s">
        <v>88</v>
      </c>
      <c r="AY135" s="17" t="s">
        <v>130</v>
      </c>
      <c r="BE135" s="137">
        <f t="shared" si="4"/>
        <v>0</v>
      </c>
      <c r="BF135" s="137">
        <f t="shared" si="5"/>
        <v>0</v>
      </c>
      <c r="BG135" s="137">
        <f t="shared" si="6"/>
        <v>0</v>
      </c>
      <c r="BH135" s="137">
        <f t="shared" si="7"/>
        <v>0</v>
      </c>
      <c r="BI135" s="137">
        <f t="shared" si="8"/>
        <v>0</v>
      </c>
      <c r="BJ135" s="17" t="s">
        <v>77</v>
      </c>
      <c r="BK135" s="137">
        <f t="shared" si="9"/>
        <v>0</v>
      </c>
      <c r="BL135" s="17" t="s">
        <v>135</v>
      </c>
      <c r="BM135" s="17" t="s">
        <v>159</v>
      </c>
    </row>
    <row r="136" spans="2:65" s="1" customFormat="1" ht="31.5" customHeight="1">
      <c r="B136" s="128"/>
      <c r="C136" s="129" t="s">
        <v>160</v>
      </c>
      <c r="D136" s="129" t="s">
        <v>131</v>
      </c>
      <c r="E136" s="130" t="s">
        <v>161</v>
      </c>
      <c r="F136" s="198" t="s">
        <v>162</v>
      </c>
      <c r="G136" s="198"/>
      <c r="H136" s="198"/>
      <c r="I136" s="198"/>
      <c r="J136" s="131" t="s">
        <v>143</v>
      </c>
      <c r="K136" s="132">
        <v>1</v>
      </c>
      <c r="L136" s="199"/>
      <c r="M136" s="199"/>
      <c r="N136" s="199">
        <f t="shared" si="0"/>
        <v>0</v>
      </c>
      <c r="O136" s="199"/>
      <c r="P136" s="199"/>
      <c r="Q136" s="199"/>
      <c r="R136" s="133"/>
      <c r="T136" s="134" t="s">
        <v>5</v>
      </c>
      <c r="U136" s="40" t="s">
        <v>37</v>
      </c>
      <c r="V136" s="135">
        <v>0</v>
      </c>
      <c r="W136" s="135">
        <f t="shared" si="1"/>
        <v>0</v>
      </c>
      <c r="X136" s="135">
        <v>0</v>
      </c>
      <c r="Y136" s="135">
        <f t="shared" si="2"/>
        <v>0</v>
      </c>
      <c r="Z136" s="135">
        <v>0</v>
      </c>
      <c r="AA136" s="136">
        <f t="shared" si="3"/>
        <v>0</v>
      </c>
      <c r="AR136" s="17" t="s">
        <v>135</v>
      </c>
      <c r="AT136" s="17" t="s">
        <v>131</v>
      </c>
      <c r="AU136" s="17" t="s">
        <v>88</v>
      </c>
      <c r="AY136" s="17" t="s">
        <v>130</v>
      </c>
      <c r="BE136" s="137">
        <f t="shared" si="4"/>
        <v>0</v>
      </c>
      <c r="BF136" s="137">
        <f t="shared" si="5"/>
        <v>0</v>
      </c>
      <c r="BG136" s="137">
        <f t="shared" si="6"/>
        <v>0</v>
      </c>
      <c r="BH136" s="137">
        <f t="shared" si="7"/>
        <v>0</v>
      </c>
      <c r="BI136" s="137">
        <f t="shared" si="8"/>
        <v>0</v>
      </c>
      <c r="BJ136" s="17" t="s">
        <v>77</v>
      </c>
      <c r="BK136" s="137">
        <f t="shared" si="9"/>
        <v>0</v>
      </c>
      <c r="BL136" s="17" t="s">
        <v>135</v>
      </c>
      <c r="BM136" s="17" t="s">
        <v>163</v>
      </c>
    </row>
    <row r="137" spans="2:65" s="1" customFormat="1" ht="22.5" customHeight="1">
      <c r="B137" s="128"/>
      <c r="C137" s="129" t="s">
        <v>164</v>
      </c>
      <c r="D137" s="129" t="s">
        <v>131</v>
      </c>
      <c r="E137" s="130" t="s">
        <v>165</v>
      </c>
      <c r="F137" s="198" t="s">
        <v>166</v>
      </c>
      <c r="G137" s="198"/>
      <c r="H137" s="198"/>
      <c r="I137" s="198"/>
      <c r="J137" s="131" t="s">
        <v>167</v>
      </c>
      <c r="K137" s="132">
        <v>20</v>
      </c>
      <c r="L137" s="199"/>
      <c r="M137" s="199"/>
      <c r="N137" s="199">
        <f t="shared" si="0"/>
        <v>0</v>
      </c>
      <c r="O137" s="199"/>
      <c r="P137" s="199"/>
      <c r="Q137" s="199"/>
      <c r="R137" s="133"/>
      <c r="T137" s="134" t="s">
        <v>5</v>
      </c>
      <c r="U137" s="40" t="s">
        <v>37</v>
      </c>
      <c r="V137" s="135">
        <v>0</v>
      </c>
      <c r="W137" s="135">
        <f t="shared" si="1"/>
        <v>0</v>
      </c>
      <c r="X137" s="135">
        <v>0</v>
      </c>
      <c r="Y137" s="135">
        <f t="shared" si="2"/>
        <v>0</v>
      </c>
      <c r="Z137" s="135">
        <v>0</v>
      </c>
      <c r="AA137" s="136">
        <f t="shared" si="3"/>
        <v>0</v>
      </c>
      <c r="AR137" s="17" t="s">
        <v>135</v>
      </c>
      <c r="AT137" s="17" t="s">
        <v>131</v>
      </c>
      <c r="AU137" s="17" t="s">
        <v>88</v>
      </c>
      <c r="AY137" s="17" t="s">
        <v>130</v>
      </c>
      <c r="BE137" s="137">
        <f t="shared" si="4"/>
        <v>0</v>
      </c>
      <c r="BF137" s="137">
        <f t="shared" si="5"/>
        <v>0</v>
      </c>
      <c r="BG137" s="137">
        <f t="shared" si="6"/>
        <v>0</v>
      </c>
      <c r="BH137" s="137">
        <f t="shared" si="7"/>
        <v>0</v>
      </c>
      <c r="BI137" s="137">
        <f t="shared" si="8"/>
        <v>0</v>
      </c>
      <c r="BJ137" s="17" t="s">
        <v>77</v>
      </c>
      <c r="BK137" s="137">
        <f t="shared" si="9"/>
        <v>0</v>
      </c>
      <c r="BL137" s="17" t="s">
        <v>135</v>
      </c>
      <c r="BM137" s="17" t="s">
        <v>168</v>
      </c>
    </row>
    <row r="138" spans="2:65" s="1" customFormat="1" ht="22.5" customHeight="1">
      <c r="B138" s="128"/>
      <c r="C138" s="129" t="s">
        <v>169</v>
      </c>
      <c r="D138" s="129" t="s">
        <v>131</v>
      </c>
      <c r="E138" s="130" t="s">
        <v>170</v>
      </c>
      <c r="F138" s="198" t="s">
        <v>171</v>
      </c>
      <c r="G138" s="198"/>
      <c r="H138" s="198"/>
      <c r="I138" s="198"/>
      <c r="J138" s="131" t="s">
        <v>143</v>
      </c>
      <c r="K138" s="132">
        <v>1</v>
      </c>
      <c r="L138" s="199"/>
      <c r="M138" s="199"/>
      <c r="N138" s="199">
        <f t="shared" si="0"/>
        <v>0</v>
      </c>
      <c r="O138" s="199"/>
      <c r="P138" s="199"/>
      <c r="Q138" s="199"/>
      <c r="R138" s="133"/>
      <c r="T138" s="134" t="s">
        <v>5</v>
      </c>
      <c r="U138" s="40" t="s">
        <v>37</v>
      </c>
      <c r="V138" s="135">
        <v>0</v>
      </c>
      <c r="W138" s="135">
        <f t="shared" si="1"/>
        <v>0</v>
      </c>
      <c r="X138" s="135">
        <v>0</v>
      </c>
      <c r="Y138" s="135">
        <f t="shared" si="2"/>
        <v>0</v>
      </c>
      <c r="Z138" s="135">
        <v>0</v>
      </c>
      <c r="AA138" s="136">
        <f t="shared" si="3"/>
        <v>0</v>
      </c>
      <c r="AR138" s="17" t="s">
        <v>135</v>
      </c>
      <c r="AT138" s="17" t="s">
        <v>131</v>
      </c>
      <c r="AU138" s="17" t="s">
        <v>88</v>
      </c>
      <c r="AY138" s="17" t="s">
        <v>130</v>
      </c>
      <c r="BE138" s="137">
        <f t="shared" si="4"/>
        <v>0</v>
      </c>
      <c r="BF138" s="137">
        <f t="shared" si="5"/>
        <v>0</v>
      </c>
      <c r="BG138" s="137">
        <f t="shared" si="6"/>
        <v>0</v>
      </c>
      <c r="BH138" s="137">
        <f t="shared" si="7"/>
        <v>0</v>
      </c>
      <c r="BI138" s="137">
        <f t="shared" si="8"/>
        <v>0</v>
      </c>
      <c r="BJ138" s="17" t="s">
        <v>77</v>
      </c>
      <c r="BK138" s="137">
        <f t="shared" si="9"/>
        <v>0</v>
      </c>
      <c r="BL138" s="17" t="s">
        <v>135</v>
      </c>
      <c r="BM138" s="17" t="s">
        <v>172</v>
      </c>
    </row>
    <row r="139" spans="2:65" s="1" customFormat="1" ht="22.5" customHeight="1">
      <c r="B139" s="128"/>
      <c r="C139" s="129" t="s">
        <v>173</v>
      </c>
      <c r="D139" s="129" t="s">
        <v>131</v>
      </c>
      <c r="E139" s="130" t="s">
        <v>174</v>
      </c>
      <c r="F139" s="198" t="s">
        <v>175</v>
      </c>
      <c r="G139" s="198"/>
      <c r="H139" s="198"/>
      <c r="I139" s="198"/>
      <c r="J139" s="131" t="s">
        <v>143</v>
      </c>
      <c r="K139" s="132">
        <v>1</v>
      </c>
      <c r="L139" s="199"/>
      <c r="M139" s="199"/>
      <c r="N139" s="199">
        <f t="shared" si="0"/>
        <v>0</v>
      </c>
      <c r="O139" s="199"/>
      <c r="P139" s="199"/>
      <c r="Q139" s="199"/>
      <c r="R139" s="133"/>
      <c r="T139" s="134" t="s">
        <v>5</v>
      </c>
      <c r="U139" s="40" t="s">
        <v>37</v>
      </c>
      <c r="V139" s="135">
        <v>0</v>
      </c>
      <c r="W139" s="135">
        <f t="shared" si="1"/>
        <v>0</v>
      </c>
      <c r="X139" s="135">
        <v>0</v>
      </c>
      <c r="Y139" s="135">
        <f t="shared" si="2"/>
        <v>0</v>
      </c>
      <c r="Z139" s="135">
        <v>0</v>
      </c>
      <c r="AA139" s="136">
        <f t="shared" si="3"/>
        <v>0</v>
      </c>
      <c r="AR139" s="17" t="s">
        <v>135</v>
      </c>
      <c r="AT139" s="17" t="s">
        <v>131</v>
      </c>
      <c r="AU139" s="17" t="s">
        <v>88</v>
      </c>
      <c r="AY139" s="17" t="s">
        <v>130</v>
      </c>
      <c r="BE139" s="137">
        <f t="shared" si="4"/>
        <v>0</v>
      </c>
      <c r="BF139" s="137">
        <f t="shared" si="5"/>
        <v>0</v>
      </c>
      <c r="BG139" s="137">
        <f t="shared" si="6"/>
        <v>0</v>
      </c>
      <c r="BH139" s="137">
        <f t="shared" si="7"/>
        <v>0</v>
      </c>
      <c r="BI139" s="137">
        <f t="shared" si="8"/>
        <v>0</v>
      </c>
      <c r="BJ139" s="17" t="s">
        <v>77</v>
      </c>
      <c r="BK139" s="137">
        <f t="shared" si="9"/>
        <v>0</v>
      </c>
      <c r="BL139" s="17" t="s">
        <v>135</v>
      </c>
      <c r="BM139" s="17" t="s">
        <v>176</v>
      </c>
    </row>
    <row r="140" spans="2:65" s="1" customFormat="1" ht="22.5" customHeight="1">
      <c r="B140" s="128"/>
      <c r="C140" s="129" t="s">
        <v>177</v>
      </c>
      <c r="D140" s="129" t="s">
        <v>131</v>
      </c>
      <c r="E140" s="130" t="s">
        <v>178</v>
      </c>
      <c r="F140" s="198" t="s">
        <v>179</v>
      </c>
      <c r="G140" s="198"/>
      <c r="H140" s="198"/>
      <c r="I140" s="198"/>
      <c r="J140" s="131" t="s">
        <v>180</v>
      </c>
      <c r="K140" s="132">
        <v>7</v>
      </c>
      <c r="L140" s="199"/>
      <c r="M140" s="199"/>
      <c r="N140" s="199">
        <f t="shared" si="0"/>
        <v>0</v>
      </c>
      <c r="O140" s="199"/>
      <c r="P140" s="199"/>
      <c r="Q140" s="199"/>
      <c r="R140" s="133"/>
      <c r="T140" s="134" t="s">
        <v>5</v>
      </c>
      <c r="U140" s="40" t="s">
        <v>37</v>
      </c>
      <c r="V140" s="135">
        <v>0</v>
      </c>
      <c r="W140" s="135">
        <f t="shared" si="1"/>
        <v>0</v>
      </c>
      <c r="X140" s="135">
        <v>0</v>
      </c>
      <c r="Y140" s="135">
        <f t="shared" si="2"/>
        <v>0</v>
      </c>
      <c r="Z140" s="135">
        <v>0</v>
      </c>
      <c r="AA140" s="136">
        <f t="shared" si="3"/>
        <v>0</v>
      </c>
      <c r="AR140" s="17" t="s">
        <v>135</v>
      </c>
      <c r="AT140" s="17" t="s">
        <v>131</v>
      </c>
      <c r="AU140" s="17" t="s">
        <v>88</v>
      </c>
      <c r="AY140" s="17" t="s">
        <v>130</v>
      </c>
      <c r="BE140" s="137">
        <f t="shared" si="4"/>
        <v>0</v>
      </c>
      <c r="BF140" s="137">
        <f t="shared" si="5"/>
        <v>0</v>
      </c>
      <c r="BG140" s="137">
        <f t="shared" si="6"/>
        <v>0</v>
      </c>
      <c r="BH140" s="137">
        <f t="shared" si="7"/>
        <v>0</v>
      </c>
      <c r="BI140" s="137">
        <f t="shared" si="8"/>
        <v>0</v>
      </c>
      <c r="BJ140" s="17" t="s">
        <v>77</v>
      </c>
      <c r="BK140" s="137">
        <f t="shared" si="9"/>
        <v>0</v>
      </c>
      <c r="BL140" s="17" t="s">
        <v>135</v>
      </c>
      <c r="BM140" s="17" t="s">
        <v>181</v>
      </c>
    </row>
    <row r="141" spans="2:65" s="1" customFormat="1" ht="31.5" customHeight="1">
      <c r="B141" s="128"/>
      <c r="C141" s="129" t="s">
        <v>182</v>
      </c>
      <c r="D141" s="129" t="s">
        <v>131</v>
      </c>
      <c r="E141" s="130" t="s">
        <v>183</v>
      </c>
      <c r="F141" s="198" t="s">
        <v>184</v>
      </c>
      <c r="G141" s="198"/>
      <c r="H141" s="198"/>
      <c r="I141" s="198"/>
      <c r="J141" s="131" t="s">
        <v>134</v>
      </c>
      <c r="K141" s="132">
        <v>50</v>
      </c>
      <c r="L141" s="199"/>
      <c r="M141" s="199"/>
      <c r="N141" s="199">
        <f t="shared" si="0"/>
        <v>0</v>
      </c>
      <c r="O141" s="199"/>
      <c r="P141" s="199"/>
      <c r="Q141" s="199"/>
      <c r="R141" s="133"/>
      <c r="T141" s="134" t="s">
        <v>5</v>
      </c>
      <c r="U141" s="40" t="s">
        <v>37</v>
      </c>
      <c r="V141" s="135">
        <v>0.308</v>
      </c>
      <c r="W141" s="135">
        <f t="shared" si="1"/>
        <v>15.4</v>
      </c>
      <c r="X141" s="135">
        <v>4E-05</v>
      </c>
      <c r="Y141" s="135">
        <f t="shared" si="2"/>
        <v>0.002</v>
      </c>
      <c r="Z141" s="135">
        <v>0</v>
      </c>
      <c r="AA141" s="136">
        <f t="shared" si="3"/>
        <v>0</v>
      </c>
      <c r="AR141" s="17" t="s">
        <v>135</v>
      </c>
      <c r="AT141" s="17" t="s">
        <v>131</v>
      </c>
      <c r="AU141" s="17" t="s">
        <v>88</v>
      </c>
      <c r="AY141" s="17" t="s">
        <v>130</v>
      </c>
      <c r="BE141" s="137">
        <f t="shared" si="4"/>
        <v>0</v>
      </c>
      <c r="BF141" s="137">
        <f t="shared" si="5"/>
        <v>0</v>
      </c>
      <c r="BG141" s="137">
        <f t="shared" si="6"/>
        <v>0</v>
      </c>
      <c r="BH141" s="137">
        <f t="shared" si="7"/>
        <v>0</v>
      </c>
      <c r="BI141" s="137">
        <f t="shared" si="8"/>
        <v>0</v>
      </c>
      <c r="BJ141" s="17" t="s">
        <v>77</v>
      </c>
      <c r="BK141" s="137">
        <f t="shared" si="9"/>
        <v>0</v>
      </c>
      <c r="BL141" s="17" t="s">
        <v>135</v>
      </c>
      <c r="BM141" s="17" t="s">
        <v>185</v>
      </c>
    </row>
    <row r="142" spans="2:63" s="9" customFormat="1" ht="29.25" customHeight="1">
      <c r="B142" s="117"/>
      <c r="C142" s="118"/>
      <c r="D142" s="127" t="s">
        <v>100</v>
      </c>
      <c r="E142" s="127"/>
      <c r="F142" s="127"/>
      <c r="G142" s="127"/>
      <c r="H142" s="127"/>
      <c r="I142" s="127"/>
      <c r="J142" s="127"/>
      <c r="K142" s="127"/>
      <c r="L142" s="127"/>
      <c r="M142" s="127"/>
      <c r="N142" s="205">
        <f>BK142</f>
        <v>0</v>
      </c>
      <c r="O142" s="206"/>
      <c r="P142" s="206"/>
      <c r="Q142" s="206"/>
      <c r="R142" s="120"/>
      <c r="T142" s="121"/>
      <c r="U142" s="118"/>
      <c r="V142" s="118"/>
      <c r="W142" s="122">
        <f>SUM(W143:W148)</f>
        <v>12.260159999999999</v>
      </c>
      <c r="X142" s="118"/>
      <c r="Y142" s="122">
        <f>SUM(Y143:Y148)</f>
        <v>0</v>
      </c>
      <c r="Z142" s="118"/>
      <c r="AA142" s="123">
        <f>SUM(AA143:AA148)</f>
        <v>0</v>
      </c>
      <c r="AR142" s="124" t="s">
        <v>77</v>
      </c>
      <c r="AT142" s="125" t="s">
        <v>71</v>
      </c>
      <c r="AU142" s="125" t="s">
        <v>77</v>
      </c>
      <c r="AY142" s="124" t="s">
        <v>130</v>
      </c>
      <c r="BK142" s="126">
        <f>SUM(BK143:BK148)</f>
        <v>0</v>
      </c>
    </row>
    <row r="143" spans="2:65" s="1" customFormat="1" ht="31.5" customHeight="1">
      <c r="B143" s="128"/>
      <c r="C143" s="129" t="s">
        <v>186</v>
      </c>
      <c r="D143" s="129" t="s">
        <v>131</v>
      </c>
      <c r="E143" s="130" t="s">
        <v>187</v>
      </c>
      <c r="F143" s="198" t="s">
        <v>188</v>
      </c>
      <c r="G143" s="198"/>
      <c r="H143" s="198"/>
      <c r="I143" s="198"/>
      <c r="J143" s="131" t="s">
        <v>189</v>
      </c>
      <c r="K143" s="132">
        <v>1.728</v>
      </c>
      <c r="L143" s="199"/>
      <c r="M143" s="199"/>
      <c r="N143" s="199">
        <f aca="true" t="shared" si="10" ref="N143:N148">ROUND(L143*K143,2)</f>
        <v>0</v>
      </c>
      <c r="O143" s="199"/>
      <c r="P143" s="199"/>
      <c r="Q143" s="199"/>
      <c r="R143" s="133"/>
      <c r="T143" s="134" t="s">
        <v>5</v>
      </c>
      <c r="U143" s="40" t="s">
        <v>37</v>
      </c>
      <c r="V143" s="135">
        <v>4.25</v>
      </c>
      <c r="W143" s="135">
        <f aca="true" t="shared" si="11" ref="W143:W148">V143*K143</f>
        <v>7.344</v>
      </c>
      <c r="X143" s="135">
        <v>0</v>
      </c>
      <c r="Y143" s="135">
        <f aca="true" t="shared" si="12" ref="Y143:Y148">X143*K143</f>
        <v>0</v>
      </c>
      <c r="Z143" s="135">
        <v>0</v>
      </c>
      <c r="AA143" s="136">
        <f aca="true" t="shared" si="13" ref="AA143:AA148">Z143*K143</f>
        <v>0</v>
      </c>
      <c r="AR143" s="17" t="s">
        <v>135</v>
      </c>
      <c r="AT143" s="17" t="s">
        <v>131</v>
      </c>
      <c r="AU143" s="17" t="s">
        <v>88</v>
      </c>
      <c r="AY143" s="17" t="s">
        <v>130</v>
      </c>
      <c r="BE143" s="137">
        <f aca="true" t="shared" si="14" ref="BE143:BE148">IF(U143="základní",N143,0)</f>
        <v>0</v>
      </c>
      <c r="BF143" s="137">
        <f aca="true" t="shared" si="15" ref="BF143:BF148">IF(U143="snížená",N143,0)</f>
        <v>0</v>
      </c>
      <c r="BG143" s="137">
        <f aca="true" t="shared" si="16" ref="BG143:BG148">IF(U143="zákl. přenesená",N143,0)</f>
        <v>0</v>
      </c>
      <c r="BH143" s="137">
        <f aca="true" t="shared" si="17" ref="BH143:BH148">IF(U143="sníž. přenesená",N143,0)</f>
        <v>0</v>
      </c>
      <c r="BI143" s="137">
        <f aca="true" t="shared" si="18" ref="BI143:BI148">IF(U143="nulová",N143,0)</f>
        <v>0</v>
      </c>
      <c r="BJ143" s="17" t="s">
        <v>77</v>
      </c>
      <c r="BK143" s="137">
        <f aca="true" t="shared" si="19" ref="BK143:BK148">ROUND(L143*K143,2)</f>
        <v>0</v>
      </c>
      <c r="BL143" s="17" t="s">
        <v>135</v>
      </c>
      <c r="BM143" s="17" t="s">
        <v>190</v>
      </c>
    </row>
    <row r="144" spans="2:65" s="1" customFormat="1" ht="44.25" customHeight="1">
      <c r="B144" s="128"/>
      <c r="C144" s="129" t="s">
        <v>11</v>
      </c>
      <c r="D144" s="129" t="s">
        <v>131</v>
      </c>
      <c r="E144" s="130" t="s">
        <v>191</v>
      </c>
      <c r="F144" s="198" t="s">
        <v>192</v>
      </c>
      <c r="G144" s="198"/>
      <c r="H144" s="198"/>
      <c r="I144" s="198"/>
      <c r="J144" s="131" t="s">
        <v>189</v>
      </c>
      <c r="K144" s="132">
        <v>17.28</v>
      </c>
      <c r="L144" s="199"/>
      <c r="M144" s="199"/>
      <c r="N144" s="199">
        <f t="shared" si="10"/>
        <v>0</v>
      </c>
      <c r="O144" s="199"/>
      <c r="P144" s="199"/>
      <c r="Q144" s="199"/>
      <c r="R144" s="133"/>
      <c r="T144" s="134" t="s">
        <v>5</v>
      </c>
      <c r="U144" s="40" t="s">
        <v>37</v>
      </c>
      <c r="V144" s="135">
        <v>0.26</v>
      </c>
      <c r="W144" s="135">
        <f t="shared" si="11"/>
        <v>4.492800000000001</v>
      </c>
      <c r="X144" s="135">
        <v>0</v>
      </c>
      <c r="Y144" s="135">
        <f t="shared" si="12"/>
        <v>0</v>
      </c>
      <c r="Z144" s="135">
        <v>0</v>
      </c>
      <c r="AA144" s="136">
        <f t="shared" si="13"/>
        <v>0</v>
      </c>
      <c r="AR144" s="17" t="s">
        <v>135</v>
      </c>
      <c r="AT144" s="17" t="s">
        <v>131</v>
      </c>
      <c r="AU144" s="17" t="s">
        <v>88</v>
      </c>
      <c r="AY144" s="17" t="s">
        <v>130</v>
      </c>
      <c r="BE144" s="137">
        <f t="shared" si="14"/>
        <v>0</v>
      </c>
      <c r="BF144" s="137">
        <f t="shared" si="15"/>
        <v>0</v>
      </c>
      <c r="BG144" s="137">
        <f t="shared" si="16"/>
        <v>0</v>
      </c>
      <c r="BH144" s="137">
        <f t="shared" si="17"/>
        <v>0</v>
      </c>
      <c r="BI144" s="137">
        <f t="shared" si="18"/>
        <v>0</v>
      </c>
      <c r="BJ144" s="17" t="s">
        <v>77</v>
      </c>
      <c r="BK144" s="137">
        <f t="shared" si="19"/>
        <v>0</v>
      </c>
      <c r="BL144" s="17" t="s">
        <v>135</v>
      </c>
      <c r="BM144" s="17" t="s">
        <v>193</v>
      </c>
    </row>
    <row r="145" spans="2:65" s="1" customFormat="1" ht="31.5" customHeight="1">
      <c r="B145" s="128"/>
      <c r="C145" s="129" t="s">
        <v>194</v>
      </c>
      <c r="D145" s="129" t="s">
        <v>131</v>
      </c>
      <c r="E145" s="130" t="s">
        <v>195</v>
      </c>
      <c r="F145" s="198" t="s">
        <v>196</v>
      </c>
      <c r="G145" s="198"/>
      <c r="H145" s="198"/>
      <c r="I145" s="198"/>
      <c r="J145" s="131" t="s">
        <v>189</v>
      </c>
      <c r="K145" s="132">
        <v>1.728</v>
      </c>
      <c r="L145" s="199"/>
      <c r="M145" s="199"/>
      <c r="N145" s="199">
        <f t="shared" si="10"/>
        <v>0</v>
      </c>
      <c r="O145" s="199"/>
      <c r="P145" s="199"/>
      <c r="Q145" s="199"/>
      <c r="R145" s="133"/>
      <c r="T145" s="134" t="s">
        <v>5</v>
      </c>
      <c r="U145" s="40" t="s">
        <v>37</v>
      </c>
      <c r="V145" s="135">
        <v>0.125</v>
      </c>
      <c r="W145" s="135">
        <f t="shared" si="11"/>
        <v>0.216</v>
      </c>
      <c r="X145" s="135">
        <v>0</v>
      </c>
      <c r="Y145" s="135">
        <f t="shared" si="12"/>
        <v>0</v>
      </c>
      <c r="Z145" s="135">
        <v>0</v>
      </c>
      <c r="AA145" s="136">
        <f t="shared" si="13"/>
        <v>0</v>
      </c>
      <c r="AR145" s="17" t="s">
        <v>135</v>
      </c>
      <c r="AT145" s="17" t="s">
        <v>131</v>
      </c>
      <c r="AU145" s="17" t="s">
        <v>88</v>
      </c>
      <c r="AY145" s="17" t="s">
        <v>130</v>
      </c>
      <c r="BE145" s="137">
        <f t="shared" si="14"/>
        <v>0</v>
      </c>
      <c r="BF145" s="137">
        <f t="shared" si="15"/>
        <v>0</v>
      </c>
      <c r="BG145" s="137">
        <f t="shared" si="16"/>
        <v>0</v>
      </c>
      <c r="BH145" s="137">
        <f t="shared" si="17"/>
        <v>0</v>
      </c>
      <c r="BI145" s="137">
        <f t="shared" si="18"/>
        <v>0</v>
      </c>
      <c r="BJ145" s="17" t="s">
        <v>77</v>
      </c>
      <c r="BK145" s="137">
        <f t="shared" si="19"/>
        <v>0</v>
      </c>
      <c r="BL145" s="17" t="s">
        <v>135</v>
      </c>
      <c r="BM145" s="17" t="s">
        <v>197</v>
      </c>
    </row>
    <row r="146" spans="2:65" s="1" customFormat="1" ht="31.5" customHeight="1">
      <c r="B146" s="128"/>
      <c r="C146" s="129" t="s">
        <v>198</v>
      </c>
      <c r="D146" s="129" t="s">
        <v>131</v>
      </c>
      <c r="E146" s="130" t="s">
        <v>199</v>
      </c>
      <c r="F146" s="198" t="s">
        <v>200</v>
      </c>
      <c r="G146" s="198"/>
      <c r="H146" s="198"/>
      <c r="I146" s="198"/>
      <c r="J146" s="131" t="s">
        <v>189</v>
      </c>
      <c r="K146" s="132">
        <v>34.56</v>
      </c>
      <c r="L146" s="199"/>
      <c r="M146" s="199"/>
      <c r="N146" s="199">
        <f t="shared" si="10"/>
        <v>0</v>
      </c>
      <c r="O146" s="199"/>
      <c r="P146" s="199"/>
      <c r="Q146" s="199"/>
      <c r="R146" s="133"/>
      <c r="T146" s="134" t="s">
        <v>5</v>
      </c>
      <c r="U146" s="40" t="s">
        <v>37</v>
      </c>
      <c r="V146" s="135">
        <v>0.006</v>
      </c>
      <c r="W146" s="135">
        <f t="shared" si="11"/>
        <v>0.20736000000000002</v>
      </c>
      <c r="X146" s="135">
        <v>0</v>
      </c>
      <c r="Y146" s="135">
        <f t="shared" si="12"/>
        <v>0</v>
      </c>
      <c r="Z146" s="135">
        <v>0</v>
      </c>
      <c r="AA146" s="136">
        <f t="shared" si="13"/>
        <v>0</v>
      </c>
      <c r="AR146" s="17" t="s">
        <v>135</v>
      </c>
      <c r="AT146" s="17" t="s">
        <v>131</v>
      </c>
      <c r="AU146" s="17" t="s">
        <v>88</v>
      </c>
      <c r="AY146" s="17" t="s">
        <v>130</v>
      </c>
      <c r="BE146" s="137">
        <f t="shared" si="14"/>
        <v>0</v>
      </c>
      <c r="BF146" s="137">
        <f t="shared" si="15"/>
        <v>0</v>
      </c>
      <c r="BG146" s="137">
        <f t="shared" si="16"/>
        <v>0</v>
      </c>
      <c r="BH146" s="137">
        <f t="shared" si="17"/>
        <v>0</v>
      </c>
      <c r="BI146" s="137">
        <f t="shared" si="18"/>
        <v>0</v>
      </c>
      <c r="BJ146" s="17" t="s">
        <v>77</v>
      </c>
      <c r="BK146" s="137">
        <f t="shared" si="19"/>
        <v>0</v>
      </c>
      <c r="BL146" s="17" t="s">
        <v>135</v>
      </c>
      <c r="BM146" s="17" t="s">
        <v>201</v>
      </c>
    </row>
    <row r="147" spans="2:65" s="1" customFormat="1" ht="31.5" customHeight="1">
      <c r="B147" s="128"/>
      <c r="C147" s="129" t="s">
        <v>202</v>
      </c>
      <c r="D147" s="129" t="s">
        <v>131</v>
      </c>
      <c r="E147" s="130" t="s">
        <v>203</v>
      </c>
      <c r="F147" s="198" t="s">
        <v>204</v>
      </c>
      <c r="G147" s="198"/>
      <c r="H147" s="198"/>
      <c r="I147" s="198"/>
      <c r="J147" s="131" t="s">
        <v>189</v>
      </c>
      <c r="K147" s="132">
        <v>1.728</v>
      </c>
      <c r="L147" s="199"/>
      <c r="M147" s="199"/>
      <c r="N147" s="199">
        <f t="shared" si="10"/>
        <v>0</v>
      </c>
      <c r="O147" s="199"/>
      <c r="P147" s="199"/>
      <c r="Q147" s="199"/>
      <c r="R147" s="133"/>
      <c r="T147" s="134" t="s">
        <v>5</v>
      </c>
      <c r="U147" s="40" t="s">
        <v>37</v>
      </c>
      <c r="V147" s="135">
        <v>0</v>
      </c>
      <c r="W147" s="135">
        <f t="shared" si="11"/>
        <v>0</v>
      </c>
      <c r="X147" s="135">
        <v>0</v>
      </c>
      <c r="Y147" s="135">
        <f t="shared" si="12"/>
        <v>0</v>
      </c>
      <c r="Z147" s="135">
        <v>0</v>
      </c>
      <c r="AA147" s="136">
        <f t="shared" si="13"/>
        <v>0</v>
      </c>
      <c r="AR147" s="17" t="s">
        <v>135</v>
      </c>
      <c r="AT147" s="17" t="s">
        <v>131</v>
      </c>
      <c r="AU147" s="17" t="s">
        <v>88</v>
      </c>
      <c r="AY147" s="17" t="s">
        <v>130</v>
      </c>
      <c r="BE147" s="137">
        <f t="shared" si="14"/>
        <v>0</v>
      </c>
      <c r="BF147" s="137">
        <f t="shared" si="15"/>
        <v>0</v>
      </c>
      <c r="BG147" s="137">
        <f t="shared" si="16"/>
        <v>0</v>
      </c>
      <c r="BH147" s="137">
        <f t="shared" si="17"/>
        <v>0</v>
      </c>
      <c r="BI147" s="137">
        <f t="shared" si="18"/>
        <v>0</v>
      </c>
      <c r="BJ147" s="17" t="s">
        <v>77</v>
      </c>
      <c r="BK147" s="137">
        <f t="shared" si="19"/>
        <v>0</v>
      </c>
      <c r="BL147" s="17" t="s">
        <v>135</v>
      </c>
      <c r="BM147" s="17" t="s">
        <v>205</v>
      </c>
    </row>
    <row r="148" spans="2:65" s="1" customFormat="1" ht="22.5" customHeight="1">
      <c r="B148" s="128"/>
      <c r="C148" s="129" t="s">
        <v>206</v>
      </c>
      <c r="D148" s="129" t="s">
        <v>131</v>
      </c>
      <c r="E148" s="130" t="s">
        <v>207</v>
      </c>
      <c r="F148" s="198" t="s">
        <v>208</v>
      </c>
      <c r="G148" s="198"/>
      <c r="H148" s="198"/>
      <c r="I148" s="198"/>
      <c r="J148" s="131" t="s">
        <v>209</v>
      </c>
      <c r="K148" s="132">
        <v>7000</v>
      </c>
      <c r="L148" s="199"/>
      <c r="M148" s="199"/>
      <c r="N148" s="199">
        <f t="shared" si="10"/>
        <v>0</v>
      </c>
      <c r="O148" s="199"/>
      <c r="P148" s="199"/>
      <c r="Q148" s="199"/>
      <c r="R148" s="133"/>
      <c r="T148" s="134" t="s">
        <v>5</v>
      </c>
      <c r="U148" s="40" t="s">
        <v>37</v>
      </c>
      <c r="V148" s="135">
        <v>0</v>
      </c>
      <c r="W148" s="135">
        <f t="shared" si="11"/>
        <v>0</v>
      </c>
      <c r="X148" s="135">
        <v>0</v>
      </c>
      <c r="Y148" s="135">
        <f t="shared" si="12"/>
        <v>0</v>
      </c>
      <c r="Z148" s="135">
        <v>0</v>
      </c>
      <c r="AA148" s="136">
        <f t="shared" si="13"/>
        <v>0</v>
      </c>
      <c r="AR148" s="17" t="s">
        <v>135</v>
      </c>
      <c r="AT148" s="17" t="s">
        <v>131</v>
      </c>
      <c r="AU148" s="17" t="s">
        <v>88</v>
      </c>
      <c r="AY148" s="17" t="s">
        <v>130</v>
      </c>
      <c r="BE148" s="137">
        <f t="shared" si="14"/>
        <v>0</v>
      </c>
      <c r="BF148" s="137">
        <f t="shared" si="15"/>
        <v>0</v>
      </c>
      <c r="BG148" s="137">
        <f t="shared" si="16"/>
        <v>0</v>
      </c>
      <c r="BH148" s="137">
        <f t="shared" si="17"/>
        <v>0</v>
      </c>
      <c r="BI148" s="137">
        <f t="shared" si="18"/>
        <v>0</v>
      </c>
      <c r="BJ148" s="17" t="s">
        <v>77</v>
      </c>
      <c r="BK148" s="137">
        <f t="shared" si="19"/>
        <v>0</v>
      </c>
      <c r="BL148" s="17" t="s">
        <v>135</v>
      </c>
      <c r="BM148" s="17" t="s">
        <v>210</v>
      </c>
    </row>
    <row r="149" spans="2:63" s="9" customFormat="1" ht="36.75" customHeight="1">
      <c r="B149" s="117"/>
      <c r="C149" s="118"/>
      <c r="D149" s="119" t="s">
        <v>101</v>
      </c>
      <c r="E149" s="119"/>
      <c r="F149" s="119"/>
      <c r="G149" s="119"/>
      <c r="H149" s="119"/>
      <c r="I149" s="119"/>
      <c r="J149" s="119"/>
      <c r="K149" s="119"/>
      <c r="L149" s="119"/>
      <c r="M149" s="119"/>
      <c r="N149" s="210">
        <f>BK149</f>
        <v>0</v>
      </c>
      <c r="O149" s="211"/>
      <c r="P149" s="211"/>
      <c r="Q149" s="211"/>
      <c r="R149" s="120"/>
      <c r="T149" s="121"/>
      <c r="U149" s="118"/>
      <c r="V149" s="118"/>
      <c r="W149" s="122">
        <f>W150+W152+W154+W159+W163+W168</f>
        <v>103.81600000000002</v>
      </c>
      <c r="X149" s="118"/>
      <c r="Y149" s="122">
        <f>Y150+Y152+Y154+Y159+Y163+Y168</f>
        <v>10.89898</v>
      </c>
      <c r="Z149" s="118"/>
      <c r="AA149" s="123">
        <f>AA150+AA152+AA154+AA159+AA163+AA168</f>
        <v>1.728</v>
      </c>
      <c r="AR149" s="124" t="s">
        <v>88</v>
      </c>
      <c r="AT149" s="125" t="s">
        <v>71</v>
      </c>
      <c r="AU149" s="125" t="s">
        <v>72</v>
      </c>
      <c r="AY149" s="124" t="s">
        <v>130</v>
      </c>
      <c r="BK149" s="126">
        <f>BK150+BK152+BK154+BK159+BK163+BK168</f>
        <v>0</v>
      </c>
    </row>
    <row r="150" spans="2:63" s="9" customFormat="1" ht="19.5" customHeight="1">
      <c r="B150" s="117"/>
      <c r="C150" s="118"/>
      <c r="D150" s="127" t="s">
        <v>102</v>
      </c>
      <c r="E150" s="127"/>
      <c r="F150" s="127"/>
      <c r="G150" s="127"/>
      <c r="H150" s="127"/>
      <c r="I150" s="127"/>
      <c r="J150" s="127"/>
      <c r="K150" s="127"/>
      <c r="L150" s="127"/>
      <c r="M150" s="127"/>
      <c r="N150" s="203">
        <f>BK150</f>
        <v>0</v>
      </c>
      <c r="O150" s="204"/>
      <c r="P150" s="204"/>
      <c r="Q150" s="204"/>
      <c r="R150" s="120"/>
      <c r="T150" s="121"/>
      <c r="U150" s="118"/>
      <c r="V150" s="118"/>
      <c r="W150" s="122">
        <f>W151</f>
        <v>0.085</v>
      </c>
      <c r="X150" s="118"/>
      <c r="Y150" s="122">
        <f>Y151</f>
        <v>0</v>
      </c>
      <c r="Z150" s="118"/>
      <c r="AA150" s="123">
        <f>AA151</f>
        <v>0</v>
      </c>
      <c r="AR150" s="124" t="s">
        <v>88</v>
      </c>
      <c r="AT150" s="125" t="s">
        <v>71</v>
      </c>
      <c r="AU150" s="125" t="s">
        <v>77</v>
      </c>
      <c r="AY150" s="124" t="s">
        <v>130</v>
      </c>
      <c r="BK150" s="126">
        <f>BK151</f>
        <v>0</v>
      </c>
    </row>
    <row r="151" spans="2:65" s="1" customFormat="1" ht="22.5" customHeight="1">
      <c r="B151" s="128"/>
      <c r="C151" s="129" t="s">
        <v>211</v>
      </c>
      <c r="D151" s="129" t="s">
        <v>131</v>
      </c>
      <c r="E151" s="130" t="s">
        <v>212</v>
      </c>
      <c r="F151" s="198" t="s">
        <v>213</v>
      </c>
      <c r="G151" s="198"/>
      <c r="H151" s="198"/>
      <c r="I151" s="198"/>
      <c r="J151" s="131" t="s">
        <v>143</v>
      </c>
      <c r="K151" s="132">
        <v>1</v>
      </c>
      <c r="L151" s="199"/>
      <c r="M151" s="199"/>
      <c r="N151" s="199">
        <f>ROUND(L151*K151,2)</f>
        <v>0</v>
      </c>
      <c r="O151" s="199"/>
      <c r="P151" s="199"/>
      <c r="Q151" s="199"/>
      <c r="R151" s="133"/>
      <c r="T151" s="134" t="s">
        <v>5</v>
      </c>
      <c r="U151" s="40" t="s">
        <v>37</v>
      </c>
      <c r="V151" s="135">
        <v>0.085</v>
      </c>
      <c r="W151" s="135">
        <f>V151*K151</f>
        <v>0.085</v>
      </c>
      <c r="X151" s="135">
        <v>0</v>
      </c>
      <c r="Y151" s="135">
        <f>X151*K151</f>
        <v>0</v>
      </c>
      <c r="Z151" s="135">
        <v>0</v>
      </c>
      <c r="AA151" s="136">
        <f>Z151*K151</f>
        <v>0</v>
      </c>
      <c r="AR151" s="17" t="s">
        <v>194</v>
      </c>
      <c r="AT151" s="17" t="s">
        <v>131</v>
      </c>
      <c r="AU151" s="17" t="s">
        <v>88</v>
      </c>
      <c r="AY151" s="17" t="s">
        <v>130</v>
      </c>
      <c r="BE151" s="137">
        <f>IF(U151="základní",N151,0)</f>
        <v>0</v>
      </c>
      <c r="BF151" s="137">
        <f>IF(U151="snížená",N151,0)</f>
        <v>0</v>
      </c>
      <c r="BG151" s="137">
        <f>IF(U151="zákl. přenesená",N151,0)</f>
        <v>0</v>
      </c>
      <c r="BH151" s="137">
        <f>IF(U151="sníž. přenesená",N151,0)</f>
        <v>0</v>
      </c>
      <c r="BI151" s="137">
        <f>IF(U151="nulová",N151,0)</f>
        <v>0</v>
      </c>
      <c r="BJ151" s="17" t="s">
        <v>77</v>
      </c>
      <c r="BK151" s="137">
        <f>ROUND(L151*K151,2)</f>
        <v>0</v>
      </c>
      <c r="BL151" s="17" t="s">
        <v>194</v>
      </c>
      <c r="BM151" s="17" t="s">
        <v>214</v>
      </c>
    </row>
    <row r="152" spans="2:63" s="9" customFormat="1" ht="29.25" customHeight="1">
      <c r="B152" s="117"/>
      <c r="C152" s="118"/>
      <c r="D152" s="127" t="s">
        <v>103</v>
      </c>
      <c r="E152" s="127"/>
      <c r="F152" s="127"/>
      <c r="G152" s="127"/>
      <c r="H152" s="127"/>
      <c r="I152" s="127"/>
      <c r="J152" s="127"/>
      <c r="K152" s="127"/>
      <c r="L152" s="127"/>
      <c r="M152" s="127"/>
      <c r="N152" s="205">
        <f>BK152</f>
        <v>0</v>
      </c>
      <c r="O152" s="206"/>
      <c r="P152" s="206"/>
      <c r="Q152" s="206"/>
      <c r="R152" s="120"/>
      <c r="T152" s="121"/>
      <c r="U152" s="118"/>
      <c r="V152" s="118"/>
      <c r="W152" s="122">
        <f>W153</f>
        <v>0.413</v>
      </c>
      <c r="X152" s="118"/>
      <c r="Y152" s="122">
        <f>Y153</f>
        <v>0</v>
      </c>
      <c r="Z152" s="118"/>
      <c r="AA152" s="123">
        <f>AA153</f>
        <v>0</v>
      </c>
      <c r="AR152" s="124" t="s">
        <v>88</v>
      </c>
      <c r="AT152" s="125" t="s">
        <v>71</v>
      </c>
      <c r="AU152" s="125" t="s">
        <v>77</v>
      </c>
      <c r="AY152" s="124" t="s">
        <v>130</v>
      </c>
      <c r="BK152" s="126">
        <f>BK153</f>
        <v>0</v>
      </c>
    </row>
    <row r="153" spans="2:65" s="1" customFormat="1" ht="22.5" customHeight="1">
      <c r="B153" s="128"/>
      <c r="C153" s="129" t="s">
        <v>10</v>
      </c>
      <c r="D153" s="129" t="s">
        <v>131</v>
      </c>
      <c r="E153" s="130" t="s">
        <v>215</v>
      </c>
      <c r="F153" s="198" t="s">
        <v>216</v>
      </c>
      <c r="G153" s="198"/>
      <c r="H153" s="198"/>
      <c r="I153" s="198"/>
      <c r="J153" s="131" t="s">
        <v>143</v>
      </c>
      <c r="K153" s="132">
        <v>1</v>
      </c>
      <c r="L153" s="199"/>
      <c r="M153" s="199"/>
      <c r="N153" s="199">
        <f>ROUND(L153*K153,2)</f>
        <v>0</v>
      </c>
      <c r="O153" s="199"/>
      <c r="P153" s="199"/>
      <c r="Q153" s="199"/>
      <c r="R153" s="133"/>
      <c r="T153" s="134" t="s">
        <v>5</v>
      </c>
      <c r="U153" s="40" t="s">
        <v>37</v>
      </c>
      <c r="V153" s="135">
        <v>0.413</v>
      </c>
      <c r="W153" s="135">
        <f>V153*K153</f>
        <v>0.413</v>
      </c>
      <c r="X153" s="135">
        <v>0</v>
      </c>
      <c r="Y153" s="135">
        <f>X153*K153</f>
        <v>0</v>
      </c>
      <c r="Z153" s="135">
        <v>0</v>
      </c>
      <c r="AA153" s="136">
        <f>Z153*K153</f>
        <v>0</v>
      </c>
      <c r="AR153" s="17" t="s">
        <v>194</v>
      </c>
      <c r="AT153" s="17" t="s">
        <v>131</v>
      </c>
      <c r="AU153" s="17" t="s">
        <v>88</v>
      </c>
      <c r="AY153" s="17" t="s">
        <v>130</v>
      </c>
      <c r="BE153" s="137">
        <f>IF(U153="základní",N153,0)</f>
        <v>0</v>
      </c>
      <c r="BF153" s="137">
        <f>IF(U153="snížená",N153,0)</f>
        <v>0</v>
      </c>
      <c r="BG153" s="137">
        <f>IF(U153="zákl. přenesená",N153,0)</f>
        <v>0</v>
      </c>
      <c r="BH153" s="137">
        <f>IF(U153="sníž. přenesená",N153,0)</f>
        <v>0</v>
      </c>
      <c r="BI153" s="137">
        <f>IF(U153="nulová",N153,0)</f>
        <v>0</v>
      </c>
      <c r="BJ153" s="17" t="s">
        <v>77</v>
      </c>
      <c r="BK153" s="137">
        <f>ROUND(L153*K153,2)</f>
        <v>0</v>
      </c>
      <c r="BL153" s="17" t="s">
        <v>194</v>
      </c>
      <c r="BM153" s="17" t="s">
        <v>217</v>
      </c>
    </row>
    <row r="154" spans="2:63" s="9" customFormat="1" ht="29.25" customHeight="1">
      <c r="B154" s="117"/>
      <c r="C154" s="118"/>
      <c r="D154" s="127" t="s">
        <v>104</v>
      </c>
      <c r="E154" s="127"/>
      <c r="F154" s="127"/>
      <c r="G154" s="127"/>
      <c r="H154" s="127"/>
      <c r="I154" s="127"/>
      <c r="J154" s="127"/>
      <c r="K154" s="127"/>
      <c r="L154" s="127"/>
      <c r="M154" s="127"/>
      <c r="N154" s="205">
        <f>BK154</f>
        <v>0</v>
      </c>
      <c r="O154" s="206"/>
      <c r="P154" s="206"/>
      <c r="Q154" s="206"/>
      <c r="R154" s="120"/>
      <c r="T154" s="121"/>
      <c r="U154" s="118"/>
      <c r="V154" s="118"/>
      <c r="W154" s="122">
        <f>SUM(W155:W158)</f>
        <v>19.95</v>
      </c>
      <c r="X154" s="118"/>
      <c r="Y154" s="122">
        <f>SUM(Y155:Y158)</f>
        <v>0.1959</v>
      </c>
      <c r="Z154" s="118"/>
      <c r="AA154" s="123">
        <f>SUM(AA155:AA158)</f>
        <v>0.8999999999999999</v>
      </c>
      <c r="AR154" s="124" t="s">
        <v>88</v>
      </c>
      <c r="AT154" s="125" t="s">
        <v>71</v>
      </c>
      <c r="AU154" s="125" t="s">
        <v>77</v>
      </c>
      <c r="AY154" s="124" t="s">
        <v>130</v>
      </c>
      <c r="BK154" s="126">
        <f>SUM(BK155:BK158)</f>
        <v>0</v>
      </c>
    </row>
    <row r="155" spans="2:65" s="1" customFormat="1" ht="44.25" customHeight="1">
      <c r="B155" s="128"/>
      <c r="C155" s="129" t="s">
        <v>218</v>
      </c>
      <c r="D155" s="129" t="s">
        <v>131</v>
      </c>
      <c r="E155" s="130" t="s">
        <v>219</v>
      </c>
      <c r="F155" s="198" t="s">
        <v>220</v>
      </c>
      <c r="G155" s="198"/>
      <c r="H155" s="198"/>
      <c r="I155" s="198"/>
      <c r="J155" s="131" t="s">
        <v>134</v>
      </c>
      <c r="K155" s="132">
        <v>30</v>
      </c>
      <c r="L155" s="199"/>
      <c r="M155" s="199"/>
      <c r="N155" s="199">
        <f>ROUND(L155*K155,2)</f>
        <v>0</v>
      </c>
      <c r="O155" s="199"/>
      <c r="P155" s="199"/>
      <c r="Q155" s="199"/>
      <c r="R155" s="133"/>
      <c r="T155" s="134" t="s">
        <v>5</v>
      </c>
      <c r="U155" s="40" t="s">
        <v>37</v>
      </c>
      <c r="V155" s="135">
        <v>0.43</v>
      </c>
      <c r="W155" s="135">
        <f>V155*K155</f>
        <v>12.9</v>
      </c>
      <c r="X155" s="135">
        <v>5E-05</v>
      </c>
      <c r="Y155" s="135">
        <f>X155*K155</f>
        <v>0.0015</v>
      </c>
      <c r="Z155" s="135">
        <v>0</v>
      </c>
      <c r="AA155" s="136">
        <f>Z155*K155</f>
        <v>0</v>
      </c>
      <c r="AR155" s="17" t="s">
        <v>194</v>
      </c>
      <c r="AT155" s="17" t="s">
        <v>131</v>
      </c>
      <c r="AU155" s="17" t="s">
        <v>88</v>
      </c>
      <c r="AY155" s="17" t="s">
        <v>130</v>
      </c>
      <c r="BE155" s="137">
        <f>IF(U155="základní",N155,0)</f>
        <v>0</v>
      </c>
      <c r="BF155" s="137">
        <f>IF(U155="snížená",N155,0)</f>
        <v>0</v>
      </c>
      <c r="BG155" s="137">
        <f>IF(U155="zákl. přenesená",N155,0)</f>
        <v>0</v>
      </c>
      <c r="BH155" s="137">
        <f>IF(U155="sníž. přenesená",N155,0)</f>
        <v>0</v>
      </c>
      <c r="BI155" s="137">
        <f>IF(U155="nulová",N155,0)</f>
        <v>0</v>
      </c>
      <c r="BJ155" s="17" t="s">
        <v>77</v>
      </c>
      <c r="BK155" s="137">
        <f>ROUND(L155*K155,2)</f>
        <v>0</v>
      </c>
      <c r="BL155" s="17" t="s">
        <v>194</v>
      </c>
      <c r="BM155" s="17" t="s">
        <v>221</v>
      </c>
    </row>
    <row r="156" spans="2:65" s="1" customFormat="1" ht="22.5" customHeight="1">
      <c r="B156" s="128"/>
      <c r="C156" s="138" t="s">
        <v>222</v>
      </c>
      <c r="D156" s="138" t="s">
        <v>223</v>
      </c>
      <c r="E156" s="139" t="s">
        <v>224</v>
      </c>
      <c r="F156" s="207" t="s">
        <v>225</v>
      </c>
      <c r="G156" s="207"/>
      <c r="H156" s="207"/>
      <c r="I156" s="207"/>
      <c r="J156" s="140" t="s">
        <v>134</v>
      </c>
      <c r="K156" s="141">
        <v>32.4</v>
      </c>
      <c r="L156" s="208"/>
      <c r="M156" s="208"/>
      <c r="N156" s="208">
        <f>ROUND(L156*K156,2)</f>
        <v>0</v>
      </c>
      <c r="O156" s="199"/>
      <c r="P156" s="199"/>
      <c r="Q156" s="199"/>
      <c r="R156" s="133"/>
      <c r="T156" s="134" t="s">
        <v>5</v>
      </c>
      <c r="U156" s="40" t="s">
        <v>37</v>
      </c>
      <c r="V156" s="135">
        <v>0</v>
      </c>
      <c r="W156" s="135">
        <f>V156*K156</f>
        <v>0</v>
      </c>
      <c r="X156" s="135">
        <v>0.006</v>
      </c>
      <c r="Y156" s="135">
        <f>X156*K156</f>
        <v>0.1944</v>
      </c>
      <c r="Z156" s="135">
        <v>0</v>
      </c>
      <c r="AA156" s="136">
        <f>Z156*K156</f>
        <v>0</v>
      </c>
      <c r="AR156" s="17" t="s">
        <v>226</v>
      </c>
      <c r="AT156" s="17" t="s">
        <v>223</v>
      </c>
      <c r="AU156" s="17" t="s">
        <v>88</v>
      </c>
      <c r="AY156" s="17" t="s">
        <v>130</v>
      </c>
      <c r="BE156" s="137">
        <f>IF(U156="základní",N156,0)</f>
        <v>0</v>
      </c>
      <c r="BF156" s="137">
        <f>IF(U156="snížená",N156,0)</f>
        <v>0</v>
      </c>
      <c r="BG156" s="137">
        <f>IF(U156="zákl. přenesená",N156,0)</f>
        <v>0</v>
      </c>
      <c r="BH156" s="137">
        <f>IF(U156="sníž. přenesená",N156,0)</f>
        <v>0</v>
      </c>
      <c r="BI156" s="137">
        <f>IF(U156="nulová",N156,0)</f>
        <v>0</v>
      </c>
      <c r="BJ156" s="17" t="s">
        <v>77</v>
      </c>
      <c r="BK156" s="137">
        <f>ROUND(L156*K156,2)</f>
        <v>0</v>
      </c>
      <c r="BL156" s="17" t="s">
        <v>194</v>
      </c>
      <c r="BM156" s="17" t="s">
        <v>227</v>
      </c>
    </row>
    <row r="157" spans="2:65" s="1" customFormat="1" ht="22.5" customHeight="1">
      <c r="B157" s="128"/>
      <c r="C157" s="129" t="s">
        <v>228</v>
      </c>
      <c r="D157" s="129" t="s">
        <v>131</v>
      </c>
      <c r="E157" s="130" t="s">
        <v>229</v>
      </c>
      <c r="F157" s="198" t="s">
        <v>230</v>
      </c>
      <c r="G157" s="198"/>
      <c r="H157" s="198"/>
      <c r="I157" s="198"/>
      <c r="J157" s="131" t="s">
        <v>134</v>
      </c>
      <c r="K157" s="132">
        <v>30</v>
      </c>
      <c r="L157" s="199"/>
      <c r="M157" s="199"/>
      <c r="N157" s="199">
        <f>ROUND(L157*K157,2)</f>
        <v>0</v>
      </c>
      <c r="O157" s="199"/>
      <c r="P157" s="199"/>
      <c r="Q157" s="199"/>
      <c r="R157" s="133"/>
      <c r="T157" s="134" t="s">
        <v>5</v>
      </c>
      <c r="U157" s="40" t="s">
        <v>37</v>
      </c>
      <c r="V157" s="135">
        <v>0.235</v>
      </c>
      <c r="W157" s="135">
        <f>V157*K157</f>
        <v>7.05</v>
      </c>
      <c r="X157" s="135">
        <v>0</v>
      </c>
      <c r="Y157" s="135">
        <f>X157*K157</f>
        <v>0</v>
      </c>
      <c r="Z157" s="135">
        <v>0.03</v>
      </c>
      <c r="AA157" s="136">
        <f>Z157*K157</f>
        <v>0.8999999999999999</v>
      </c>
      <c r="AR157" s="17" t="s">
        <v>194</v>
      </c>
      <c r="AT157" s="17" t="s">
        <v>131</v>
      </c>
      <c r="AU157" s="17" t="s">
        <v>88</v>
      </c>
      <c r="AY157" s="17" t="s">
        <v>130</v>
      </c>
      <c r="BE157" s="137">
        <f>IF(U157="základní",N157,0)</f>
        <v>0</v>
      </c>
      <c r="BF157" s="137">
        <f>IF(U157="snížená",N157,0)</f>
        <v>0</v>
      </c>
      <c r="BG157" s="137">
        <f>IF(U157="zákl. přenesená",N157,0)</f>
        <v>0</v>
      </c>
      <c r="BH157" s="137">
        <f>IF(U157="sníž. přenesená",N157,0)</f>
        <v>0</v>
      </c>
      <c r="BI157" s="137">
        <f>IF(U157="nulová",N157,0)</f>
        <v>0</v>
      </c>
      <c r="BJ157" s="17" t="s">
        <v>77</v>
      </c>
      <c r="BK157" s="137">
        <f>ROUND(L157*K157,2)</f>
        <v>0</v>
      </c>
      <c r="BL157" s="17" t="s">
        <v>194</v>
      </c>
      <c r="BM157" s="17" t="s">
        <v>231</v>
      </c>
    </row>
    <row r="158" spans="2:65" s="1" customFormat="1" ht="31.5" customHeight="1">
      <c r="B158" s="128"/>
      <c r="C158" s="129" t="s">
        <v>232</v>
      </c>
      <c r="D158" s="129" t="s">
        <v>131</v>
      </c>
      <c r="E158" s="130" t="s">
        <v>233</v>
      </c>
      <c r="F158" s="198" t="s">
        <v>234</v>
      </c>
      <c r="G158" s="198"/>
      <c r="H158" s="198"/>
      <c r="I158" s="198"/>
      <c r="J158" s="131" t="s">
        <v>235</v>
      </c>
      <c r="K158" s="132">
        <v>746.31</v>
      </c>
      <c r="L158" s="199"/>
      <c r="M158" s="199"/>
      <c r="N158" s="199">
        <f>ROUND(L158*K158,2)</f>
        <v>0</v>
      </c>
      <c r="O158" s="199"/>
      <c r="P158" s="199"/>
      <c r="Q158" s="199"/>
      <c r="R158" s="133"/>
      <c r="T158" s="134" t="s">
        <v>5</v>
      </c>
      <c r="U158" s="40" t="s">
        <v>37</v>
      </c>
      <c r="V158" s="135">
        <v>0</v>
      </c>
      <c r="W158" s="135">
        <f>V158*K158</f>
        <v>0</v>
      </c>
      <c r="X158" s="135">
        <v>0</v>
      </c>
      <c r="Y158" s="135">
        <f>X158*K158</f>
        <v>0</v>
      </c>
      <c r="Z158" s="135">
        <v>0</v>
      </c>
      <c r="AA158" s="136">
        <f>Z158*K158</f>
        <v>0</v>
      </c>
      <c r="AR158" s="17" t="s">
        <v>194</v>
      </c>
      <c r="AT158" s="17" t="s">
        <v>131</v>
      </c>
      <c r="AU158" s="17" t="s">
        <v>88</v>
      </c>
      <c r="AY158" s="17" t="s">
        <v>130</v>
      </c>
      <c r="BE158" s="137">
        <f>IF(U158="základní",N158,0)</f>
        <v>0</v>
      </c>
      <c r="BF158" s="137">
        <f>IF(U158="snížená",N158,0)</f>
        <v>0</v>
      </c>
      <c r="BG158" s="137">
        <f>IF(U158="zákl. přenesená",N158,0)</f>
        <v>0</v>
      </c>
      <c r="BH158" s="137">
        <f>IF(U158="sníž. přenesená",N158,0)</f>
        <v>0</v>
      </c>
      <c r="BI158" s="137">
        <f>IF(U158="nulová",N158,0)</f>
        <v>0</v>
      </c>
      <c r="BJ158" s="17" t="s">
        <v>77</v>
      </c>
      <c r="BK158" s="137">
        <f>ROUND(L158*K158,2)</f>
        <v>0</v>
      </c>
      <c r="BL158" s="17" t="s">
        <v>194</v>
      </c>
      <c r="BM158" s="17" t="s">
        <v>236</v>
      </c>
    </row>
    <row r="159" spans="2:63" s="9" customFormat="1" ht="29.25" customHeight="1">
      <c r="B159" s="117"/>
      <c r="C159" s="118"/>
      <c r="D159" s="127" t="s">
        <v>105</v>
      </c>
      <c r="E159" s="127"/>
      <c r="F159" s="127"/>
      <c r="G159" s="127"/>
      <c r="H159" s="127"/>
      <c r="I159" s="127"/>
      <c r="J159" s="127"/>
      <c r="K159" s="127"/>
      <c r="L159" s="127"/>
      <c r="M159" s="127"/>
      <c r="N159" s="205">
        <f>BK159</f>
        <v>0</v>
      </c>
      <c r="O159" s="206"/>
      <c r="P159" s="206"/>
      <c r="Q159" s="206"/>
      <c r="R159" s="120"/>
      <c r="T159" s="121"/>
      <c r="U159" s="118"/>
      <c r="V159" s="118"/>
      <c r="W159" s="122">
        <f>SUM(W160:W162)</f>
        <v>59.47200000000001</v>
      </c>
      <c r="X159" s="118"/>
      <c r="Y159" s="122">
        <f>SUM(Y160:Y162)</f>
        <v>0.69744</v>
      </c>
      <c r="Z159" s="118"/>
      <c r="AA159" s="123">
        <f>SUM(AA160:AA162)</f>
        <v>0.8280000000000001</v>
      </c>
      <c r="AR159" s="124" t="s">
        <v>88</v>
      </c>
      <c r="AT159" s="125" t="s">
        <v>71</v>
      </c>
      <c r="AU159" s="125" t="s">
        <v>77</v>
      </c>
      <c r="AY159" s="124" t="s">
        <v>130</v>
      </c>
      <c r="BK159" s="126">
        <f>SUM(BK160:BK162)</f>
        <v>0</v>
      </c>
    </row>
    <row r="160" spans="2:65" s="1" customFormat="1" ht="31.5" customHeight="1">
      <c r="B160" s="128"/>
      <c r="C160" s="129" t="s">
        <v>237</v>
      </c>
      <c r="D160" s="129" t="s">
        <v>131</v>
      </c>
      <c r="E160" s="130" t="s">
        <v>238</v>
      </c>
      <c r="F160" s="198" t="s">
        <v>239</v>
      </c>
      <c r="G160" s="198"/>
      <c r="H160" s="198"/>
      <c r="I160" s="198"/>
      <c r="J160" s="131" t="s">
        <v>134</v>
      </c>
      <c r="K160" s="132">
        <v>48</v>
      </c>
      <c r="L160" s="199"/>
      <c r="M160" s="199"/>
      <c r="N160" s="199">
        <f>ROUND(L160*K160,2)</f>
        <v>0</v>
      </c>
      <c r="O160" s="199"/>
      <c r="P160" s="199"/>
      <c r="Q160" s="199"/>
      <c r="R160" s="133"/>
      <c r="T160" s="134" t="s">
        <v>5</v>
      </c>
      <c r="U160" s="40" t="s">
        <v>37</v>
      </c>
      <c r="V160" s="135">
        <v>1.018</v>
      </c>
      <c r="W160" s="135">
        <f>V160*K160</f>
        <v>48.864000000000004</v>
      </c>
      <c r="X160" s="135">
        <v>0.01453</v>
      </c>
      <c r="Y160" s="135">
        <f>X160*K160</f>
        <v>0.69744</v>
      </c>
      <c r="Z160" s="135">
        <v>0</v>
      </c>
      <c r="AA160" s="136">
        <f>Z160*K160</f>
        <v>0</v>
      </c>
      <c r="AR160" s="17" t="s">
        <v>194</v>
      </c>
      <c r="AT160" s="17" t="s">
        <v>131</v>
      </c>
      <c r="AU160" s="17" t="s">
        <v>88</v>
      </c>
      <c r="AY160" s="17" t="s">
        <v>130</v>
      </c>
      <c r="BE160" s="137">
        <f>IF(U160="základní",N160,0)</f>
        <v>0</v>
      </c>
      <c r="BF160" s="137">
        <f>IF(U160="snížená",N160,0)</f>
        <v>0</v>
      </c>
      <c r="BG160" s="137">
        <f>IF(U160="zákl. přenesená",N160,0)</f>
        <v>0</v>
      </c>
      <c r="BH160" s="137">
        <f>IF(U160="sníž. přenesená",N160,0)</f>
        <v>0</v>
      </c>
      <c r="BI160" s="137">
        <f>IF(U160="nulová",N160,0)</f>
        <v>0</v>
      </c>
      <c r="BJ160" s="17" t="s">
        <v>77</v>
      </c>
      <c r="BK160" s="137">
        <f>ROUND(L160*K160,2)</f>
        <v>0</v>
      </c>
      <c r="BL160" s="17" t="s">
        <v>194</v>
      </c>
      <c r="BM160" s="17" t="s">
        <v>240</v>
      </c>
    </row>
    <row r="161" spans="2:65" s="1" customFormat="1" ht="22.5" customHeight="1">
      <c r="B161" s="128"/>
      <c r="C161" s="129" t="s">
        <v>241</v>
      </c>
      <c r="D161" s="129" t="s">
        <v>131</v>
      </c>
      <c r="E161" s="130" t="s">
        <v>242</v>
      </c>
      <c r="F161" s="198" t="s">
        <v>243</v>
      </c>
      <c r="G161" s="198"/>
      <c r="H161" s="198"/>
      <c r="I161" s="198"/>
      <c r="J161" s="131" t="s">
        <v>134</v>
      </c>
      <c r="K161" s="132">
        <v>48</v>
      </c>
      <c r="L161" s="199"/>
      <c r="M161" s="199"/>
      <c r="N161" s="199">
        <f>ROUND(L161*K161,2)</f>
        <v>0</v>
      </c>
      <c r="O161" s="199"/>
      <c r="P161" s="199"/>
      <c r="Q161" s="199"/>
      <c r="R161" s="133"/>
      <c r="T161" s="134" t="s">
        <v>5</v>
      </c>
      <c r="U161" s="40" t="s">
        <v>37</v>
      </c>
      <c r="V161" s="135">
        <v>0.221</v>
      </c>
      <c r="W161" s="135">
        <f>V161*K161</f>
        <v>10.608</v>
      </c>
      <c r="X161" s="135">
        <v>0</v>
      </c>
      <c r="Y161" s="135">
        <f>X161*K161</f>
        <v>0</v>
      </c>
      <c r="Z161" s="135">
        <v>0.01725</v>
      </c>
      <c r="AA161" s="136">
        <f>Z161*K161</f>
        <v>0.8280000000000001</v>
      </c>
      <c r="AR161" s="17" t="s">
        <v>194</v>
      </c>
      <c r="AT161" s="17" t="s">
        <v>131</v>
      </c>
      <c r="AU161" s="17" t="s">
        <v>88</v>
      </c>
      <c r="AY161" s="17" t="s">
        <v>130</v>
      </c>
      <c r="BE161" s="137">
        <f>IF(U161="základní",N161,0)</f>
        <v>0</v>
      </c>
      <c r="BF161" s="137">
        <f>IF(U161="snížená",N161,0)</f>
        <v>0</v>
      </c>
      <c r="BG161" s="137">
        <f>IF(U161="zákl. přenesená",N161,0)</f>
        <v>0</v>
      </c>
      <c r="BH161" s="137">
        <f>IF(U161="sníž. přenesená",N161,0)</f>
        <v>0</v>
      </c>
      <c r="BI161" s="137">
        <f>IF(U161="nulová",N161,0)</f>
        <v>0</v>
      </c>
      <c r="BJ161" s="17" t="s">
        <v>77</v>
      </c>
      <c r="BK161" s="137">
        <f>ROUND(L161*K161,2)</f>
        <v>0</v>
      </c>
      <c r="BL161" s="17" t="s">
        <v>194</v>
      </c>
      <c r="BM161" s="17" t="s">
        <v>244</v>
      </c>
    </row>
    <row r="162" spans="2:65" s="1" customFormat="1" ht="31.5" customHeight="1">
      <c r="B162" s="128"/>
      <c r="C162" s="129" t="s">
        <v>245</v>
      </c>
      <c r="D162" s="129" t="s">
        <v>131</v>
      </c>
      <c r="E162" s="130" t="s">
        <v>246</v>
      </c>
      <c r="F162" s="198" t="s">
        <v>247</v>
      </c>
      <c r="G162" s="198"/>
      <c r="H162" s="198"/>
      <c r="I162" s="198"/>
      <c r="J162" s="131" t="s">
        <v>235</v>
      </c>
      <c r="K162" s="132"/>
      <c r="L162" s="199"/>
      <c r="M162" s="199"/>
      <c r="N162" s="199">
        <f>ROUND(L162*K162,2)</f>
        <v>0</v>
      </c>
      <c r="O162" s="199"/>
      <c r="P162" s="199"/>
      <c r="Q162" s="199"/>
      <c r="R162" s="133"/>
      <c r="T162" s="134" t="s">
        <v>5</v>
      </c>
      <c r="U162" s="40" t="s">
        <v>37</v>
      </c>
      <c r="V162" s="135">
        <v>0</v>
      </c>
      <c r="W162" s="135">
        <f>V162*K162</f>
        <v>0</v>
      </c>
      <c r="X162" s="135">
        <v>0</v>
      </c>
      <c r="Y162" s="135">
        <f>X162*K162</f>
        <v>0</v>
      </c>
      <c r="Z162" s="135">
        <v>0</v>
      </c>
      <c r="AA162" s="136">
        <f>Z162*K162</f>
        <v>0</v>
      </c>
      <c r="AR162" s="17" t="s">
        <v>194</v>
      </c>
      <c r="AT162" s="17" t="s">
        <v>131</v>
      </c>
      <c r="AU162" s="17" t="s">
        <v>88</v>
      </c>
      <c r="AY162" s="17" t="s">
        <v>130</v>
      </c>
      <c r="BE162" s="137">
        <f>IF(U162="základní",N162,0)</f>
        <v>0</v>
      </c>
      <c r="BF162" s="137">
        <f>IF(U162="snížená",N162,0)</f>
        <v>0</v>
      </c>
      <c r="BG162" s="137">
        <f>IF(U162="zákl. přenesená",N162,0)</f>
        <v>0</v>
      </c>
      <c r="BH162" s="137">
        <f>IF(U162="sníž. přenesená",N162,0)</f>
        <v>0</v>
      </c>
      <c r="BI162" s="137">
        <f>IF(U162="nulová",N162,0)</f>
        <v>0</v>
      </c>
      <c r="BJ162" s="17" t="s">
        <v>77</v>
      </c>
      <c r="BK162" s="137">
        <f>ROUND(L162*K162,2)</f>
        <v>0</v>
      </c>
      <c r="BL162" s="17" t="s">
        <v>194</v>
      </c>
      <c r="BM162" s="17" t="s">
        <v>248</v>
      </c>
    </row>
    <row r="163" spans="2:63" s="9" customFormat="1" ht="29.25" customHeight="1">
      <c r="B163" s="117"/>
      <c r="C163" s="118"/>
      <c r="D163" s="127" t="s">
        <v>106</v>
      </c>
      <c r="E163" s="127"/>
      <c r="F163" s="127"/>
      <c r="G163" s="127"/>
      <c r="H163" s="127"/>
      <c r="I163" s="127"/>
      <c r="J163" s="127"/>
      <c r="K163" s="127"/>
      <c r="L163" s="127"/>
      <c r="M163" s="127"/>
      <c r="N163" s="205">
        <f>BK163</f>
        <v>0</v>
      </c>
      <c r="O163" s="206"/>
      <c r="P163" s="206"/>
      <c r="Q163" s="206"/>
      <c r="R163" s="120"/>
      <c r="T163" s="121"/>
      <c r="U163" s="118"/>
      <c r="V163" s="118"/>
      <c r="W163" s="122">
        <f>SUM(W164:W167)</f>
        <v>23.896</v>
      </c>
      <c r="X163" s="118"/>
      <c r="Y163" s="122">
        <f>SUM(Y164:Y167)</f>
        <v>10.00564</v>
      </c>
      <c r="Z163" s="118"/>
      <c r="AA163" s="123">
        <f>SUM(AA164:AA167)</f>
        <v>0</v>
      </c>
      <c r="AR163" s="124" t="s">
        <v>88</v>
      </c>
      <c r="AT163" s="125" t="s">
        <v>71</v>
      </c>
      <c r="AU163" s="125" t="s">
        <v>77</v>
      </c>
      <c r="AY163" s="124" t="s">
        <v>130</v>
      </c>
      <c r="BK163" s="126">
        <f>SUM(BK164:BK167)</f>
        <v>0</v>
      </c>
    </row>
    <row r="164" spans="2:65" s="1" customFormat="1" ht="31.5" customHeight="1">
      <c r="B164" s="128"/>
      <c r="C164" s="129" t="s">
        <v>249</v>
      </c>
      <c r="D164" s="129" t="s">
        <v>131</v>
      </c>
      <c r="E164" s="130" t="s">
        <v>250</v>
      </c>
      <c r="F164" s="198" t="s">
        <v>251</v>
      </c>
      <c r="G164" s="198"/>
      <c r="H164" s="198"/>
      <c r="I164" s="198"/>
      <c r="J164" s="131" t="s">
        <v>209</v>
      </c>
      <c r="K164" s="132">
        <v>68</v>
      </c>
      <c r="L164" s="199"/>
      <c r="M164" s="199"/>
      <c r="N164" s="199">
        <f>ROUND(L164*K164,2)</f>
        <v>0</v>
      </c>
      <c r="O164" s="199"/>
      <c r="P164" s="199"/>
      <c r="Q164" s="199"/>
      <c r="R164" s="133"/>
      <c r="T164" s="134" t="s">
        <v>5</v>
      </c>
      <c r="U164" s="40" t="s">
        <v>37</v>
      </c>
      <c r="V164" s="135">
        <v>0.266</v>
      </c>
      <c r="W164" s="135">
        <f>V164*K164</f>
        <v>18.088</v>
      </c>
      <c r="X164" s="135">
        <v>7E-05</v>
      </c>
      <c r="Y164" s="135">
        <f>X164*K164</f>
        <v>0.0047599999999999995</v>
      </c>
      <c r="Z164" s="135">
        <v>0</v>
      </c>
      <c r="AA164" s="136">
        <f>Z164*K164</f>
        <v>0</v>
      </c>
      <c r="AR164" s="17" t="s">
        <v>194</v>
      </c>
      <c r="AT164" s="17" t="s">
        <v>131</v>
      </c>
      <c r="AU164" s="17" t="s">
        <v>88</v>
      </c>
      <c r="AY164" s="17" t="s">
        <v>130</v>
      </c>
      <c r="BE164" s="137">
        <f>IF(U164="základní",N164,0)</f>
        <v>0</v>
      </c>
      <c r="BF164" s="137">
        <f>IF(U164="snížená",N164,0)</f>
        <v>0</v>
      </c>
      <c r="BG164" s="137">
        <f>IF(U164="zákl. přenesená",N164,0)</f>
        <v>0</v>
      </c>
      <c r="BH164" s="137">
        <f>IF(U164="sníž. přenesená",N164,0)</f>
        <v>0</v>
      </c>
      <c r="BI164" s="137">
        <f>IF(U164="nulová",N164,0)</f>
        <v>0</v>
      </c>
      <c r="BJ164" s="17" t="s">
        <v>77</v>
      </c>
      <c r="BK164" s="137">
        <f>ROUND(L164*K164,2)</f>
        <v>0</v>
      </c>
      <c r="BL164" s="17" t="s">
        <v>194</v>
      </c>
      <c r="BM164" s="17" t="s">
        <v>252</v>
      </c>
    </row>
    <row r="165" spans="2:65" s="1" customFormat="1" ht="22.5" customHeight="1">
      <c r="B165" s="128"/>
      <c r="C165" s="138" t="s">
        <v>253</v>
      </c>
      <c r="D165" s="138" t="s">
        <v>223</v>
      </c>
      <c r="E165" s="139" t="s">
        <v>254</v>
      </c>
      <c r="F165" s="207" t="s">
        <v>255</v>
      </c>
      <c r="G165" s="207"/>
      <c r="H165" s="207"/>
      <c r="I165" s="207"/>
      <c r="J165" s="140" t="s">
        <v>209</v>
      </c>
      <c r="K165" s="141">
        <v>10</v>
      </c>
      <c r="L165" s="208"/>
      <c r="M165" s="208"/>
      <c r="N165" s="208">
        <f>ROUND(L165*K165,2)</f>
        <v>0</v>
      </c>
      <c r="O165" s="199"/>
      <c r="P165" s="199"/>
      <c r="Q165" s="199"/>
      <c r="R165" s="133"/>
      <c r="T165" s="134" t="s">
        <v>5</v>
      </c>
      <c r="U165" s="40" t="s">
        <v>37</v>
      </c>
      <c r="V165" s="135">
        <v>0</v>
      </c>
      <c r="W165" s="135">
        <f>V165*K165</f>
        <v>0</v>
      </c>
      <c r="X165" s="135">
        <v>1</v>
      </c>
      <c r="Y165" s="135">
        <f>X165*K165</f>
        <v>10</v>
      </c>
      <c r="Z165" s="135">
        <v>0</v>
      </c>
      <c r="AA165" s="136">
        <f>Z165*K165</f>
        <v>0</v>
      </c>
      <c r="AR165" s="17" t="s">
        <v>226</v>
      </c>
      <c r="AT165" s="17" t="s">
        <v>223</v>
      </c>
      <c r="AU165" s="17" t="s">
        <v>88</v>
      </c>
      <c r="AY165" s="17" t="s">
        <v>130</v>
      </c>
      <c r="BE165" s="137">
        <f>IF(U165="základní",N165,0)</f>
        <v>0</v>
      </c>
      <c r="BF165" s="137">
        <f>IF(U165="snížená",N165,0)</f>
        <v>0</v>
      </c>
      <c r="BG165" s="137">
        <f>IF(U165="zákl. přenesená",N165,0)</f>
        <v>0</v>
      </c>
      <c r="BH165" s="137">
        <f>IF(U165="sníž. přenesená",N165,0)</f>
        <v>0</v>
      </c>
      <c r="BI165" s="137">
        <f>IF(U165="nulová",N165,0)</f>
        <v>0</v>
      </c>
      <c r="BJ165" s="17" t="s">
        <v>77</v>
      </c>
      <c r="BK165" s="137">
        <f>ROUND(L165*K165,2)</f>
        <v>0</v>
      </c>
      <c r="BL165" s="17" t="s">
        <v>194</v>
      </c>
      <c r="BM165" s="17" t="s">
        <v>256</v>
      </c>
    </row>
    <row r="166" spans="2:65" s="1" customFormat="1" ht="22.5" customHeight="1">
      <c r="B166" s="128"/>
      <c r="C166" s="129" t="s">
        <v>257</v>
      </c>
      <c r="D166" s="129" t="s">
        <v>131</v>
      </c>
      <c r="E166" s="130" t="s">
        <v>258</v>
      </c>
      <c r="F166" s="198" t="s">
        <v>259</v>
      </c>
      <c r="G166" s="198"/>
      <c r="H166" s="198"/>
      <c r="I166" s="198"/>
      <c r="J166" s="131" t="s">
        <v>260</v>
      </c>
      <c r="K166" s="132">
        <v>8</v>
      </c>
      <c r="L166" s="199"/>
      <c r="M166" s="199"/>
      <c r="N166" s="199">
        <f>ROUND(L166*K166,2)</f>
        <v>0</v>
      </c>
      <c r="O166" s="199"/>
      <c r="P166" s="199"/>
      <c r="Q166" s="199"/>
      <c r="R166" s="133"/>
      <c r="T166" s="134" t="s">
        <v>5</v>
      </c>
      <c r="U166" s="40" t="s">
        <v>37</v>
      </c>
      <c r="V166" s="135">
        <v>0.726</v>
      </c>
      <c r="W166" s="135">
        <f>V166*K166</f>
        <v>5.808</v>
      </c>
      <c r="X166" s="135">
        <v>0.00011</v>
      </c>
      <c r="Y166" s="135">
        <f>X166*K166</f>
        <v>0.00088</v>
      </c>
      <c r="Z166" s="135">
        <v>0</v>
      </c>
      <c r="AA166" s="136">
        <f>Z166*K166</f>
        <v>0</v>
      </c>
      <c r="AR166" s="17" t="s">
        <v>135</v>
      </c>
      <c r="AT166" s="17" t="s">
        <v>131</v>
      </c>
      <c r="AU166" s="17" t="s">
        <v>88</v>
      </c>
      <c r="AY166" s="17" t="s">
        <v>130</v>
      </c>
      <c r="BE166" s="137">
        <f>IF(U166="základní",N166,0)</f>
        <v>0</v>
      </c>
      <c r="BF166" s="137">
        <f>IF(U166="snížená",N166,0)</f>
        <v>0</v>
      </c>
      <c r="BG166" s="137">
        <f>IF(U166="zákl. přenesená",N166,0)</f>
        <v>0</v>
      </c>
      <c r="BH166" s="137">
        <f>IF(U166="sníž. přenesená",N166,0)</f>
        <v>0</v>
      </c>
      <c r="BI166" s="137">
        <f>IF(U166="nulová",N166,0)</f>
        <v>0</v>
      </c>
      <c r="BJ166" s="17" t="s">
        <v>77</v>
      </c>
      <c r="BK166" s="137">
        <f>ROUND(L166*K166,2)</f>
        <v>0</v>
      </c>
      <c r="BL166" s="17" t="s">
        <v>135</v>
      </c>
      <c r="BM166" s="17" t="s">
        <v>261</v>
      </c>
    </row>
    <row r="167" spans="2:65" s="1" customFormat="1" ht="31.5" customHeight="1">
      <c r="B167" s="128"/>
      <c r="C167" s="129" t="s">
        <v>226</v>
      </c>
      <c r="D167" s="129" t="s">
        <v>131</v>
      </c>
      <c r="E167" s="130" t="s">
        <v>262</v>
      </c>
      <c r="F167" s="198" t="s">
        <v>263</v>
      </c>
      <c r="G167" s="198"/>
      <c r="H167" s="198"/>
      <c r="I167" s="198"/>
      <c r="J167" s="131" t="s">
        <v>235</v>
      </c>
      <c r="K167" s="132">
        <v>154.192</v>
      </c>
      <c r="L167" s="199"/>
      <c r="M167" s="199"/>
      <c r="N167" s="199">
        <f>ROUND(L167*K167,2)</f>
        <v>0</v>
      </c>
      <c r="O167" s="199"/>
      <c r="P167" s="199"/>
      <c r="Q167" s="199"/>
      <c r="R167" s="133"/>
      <c r="T167" s="134" t="s">
        <v>5</v>
      </c>
      <c r="U167" s="40" t="s">
        <v>37</v>
      </c>
      <c r="V167" s="135">
        <v>0</v>
      </c>
      <c r="W167" s="135">
        <f>V167*K167</f>
        <v>0</v>
      </c>
      <c r="X167" s="135">
        <v>0</v>
      </c>
      <c r="Y167" s="135">
        <f>X167*K167</f>
        <v>0</v>
      </c>
      <c r="Z167" s="135">
        <v>0</v>
      </c>
      <c r="AA167" s="136">
        <f>Z167*K167</f>
        <v>0</v>
      </c>
      <c r="AR167" s="17" t="s">
        <v>194</v>
      </c>
      <c r="AT167" s="17" t="s">
        <v>131</v>
      </c>
      <c r="AU167" s="17" t="s">
        <v>88</v>
      </c>
      <c r="AY167" s="17" t="s">
        <v>130</v>
      </c>
      <c r="BE167" s="137">
        <f>IF(U167="základní",N167,0)</f>
        <v>0</v>
      </c>
      <c r="BF167" s="137">
        <f>IF(U167="snížená",N167,0)</f>
        <v>0</v>
      </c>
      <c r="BG167" s="137">
        <f>IF(U167="zákl. přenesená",N167,0)</f>
        <v>0</v>
      </c>
      <c r="BH167" s="137">
        <f>IF(U167="sníž. přenesená",N167,0)</f>
        <v>0</v>
      </c>
      <c r="BI167" s="137">
        <f>IF(U167="nulová",N167,0)</f>
        <v>0</v>
      </c>
      <c r="BJ167" s="17" t="s">
        <v>77</v>
      </c>
      <c r="BK167" s="137">
        <f>ROUND(L167*K167,2)</f>
        <v>0</v>
      </c>
      <c r="BL167" s="17" t="s">
        <v>194</v>
      </c>
      <c r="BM167" s="17" t="s">
        <v>264</v>
      </c>
    </row>
    <row r="168" spans="2:63" s="9" customFormat="1" ht="29.25" customHeight="1">
      <c r="B168" s="117"/>
      <c r="C168" s="118"/>
      <c r="D168" s="127" t="s">
        <v>107</v>
      </c>
      <c r="E168" s="127"/>
      <c r="F168" s="127"/>
      <c r="G168" s="127"/>
      <c r="H168" s="127"/>
      <c r="I168" s="127"/>
      <c r="J168" s="127"/>
      <c r="K168" s="127"/>
      <c r="L168" s="127"/>
      <c r="M168" s="127"/>
      <c r="N168" s="205">
        <f>BK168</f>
        <v>0</v>
      </c>
      <c r="O168" s="206"/>
      <c r="P168" s="206"/>
      <c r="Q168" s="206"/>
      <c r="R168" s="120"/>
      <c r="T168" s="121"/>
      <c r="U168" s="118"/>
      <c r="V168" s="118"/>
      <c r="W168" s="122">
        <f>W169</f>
        <v>0</v>
      </c>
      <c r="X168" s="118"/>
      <c r="Y168" s="122">
        <f>Y169</f>
        <v>0</v>
      </c>
      <c r="Z168" s="118"/>
      <c r="AA168" s="123">
        <f>AA169</f>
        <v>0</v>
      </c>
      <c r="AR168" s="124" t="s">
        <v>88</v>
      </c>
      <c r="AT168" s="125" t="s">
        <v>71</v>
      </c>
      <c r="AU168" s="125" t="s">
        <v>77</v>
      </c>
      <c r="AY168" s="124" t="s">
        <v>130</v>
      </c>
      <c r="BK168" s="126">
        <f>BK169</f>
        <v>0</v>
      </c>
    </row>
    <row r="169" spans="2:65" s="1" customFormat="1" ht="22.5" customHeight="1">
      <c r="B169" s="128"/>
      <c r="C169" s="129" t="s">
        <v>265</v>
      </c>
      <c r="D169" s="129" t="s">
        <v>131</v>
      </c>
      <c r="E169" s="130" t="s">
        <v>266</v>
      </c>
      <c r="F169" s="198" t="s">
        <v>267</v>
      </c>
      <c r="G169" s="198"/>
      <c r="H169" s="198"/>
      <c r="I169" s="198"/>
      <c r="J169" s="131" t="s">
        <v>134</v>
      </c>
      <c r="K169" s="132">
        <v>285.15</v>
      </c>
      <c r="L169" s="199"/>
      <c r="M169" s="199"/>
      <c r="N169" s="199">
        <f>ROUND(L169*K169,2)</f>
        <v>0</v>
      </c>
      <c r="O169" s="199"/>
      <c r="P169" s="199"/>
      <c r="Q169" s="199"/>
      <c r="R169" s="133"/>
      <c r="T169" s="134" t="s">
        <v>5</v>
      </c>
      <c r="U169" s="40" t="s">
        <v>37</v>
      </c>
      <c r="V169" s="135">
        <v>0</v>
      </c>
      <c r="W169" s="135">
        <f>V169*K169</f>
        <v>0</v>
      </c>
      <c r="X169" s="135">
        <v>0</v>
      </c>
      <c r="Y169" s="135">
        <f>X169*K169</f>
        <v>0</v>
      </c>
      <c r="Z169" s="135">
        <v>0</v>
      </c>
      <c r="AA169" s="136">
        <f>Z169*K169</f>
        <v>0</v>
      </c>
      <c r="AR169" s="17" t="s">
        <v>194</v>
      </c>
      <c r="AT169" s="17" t="s">
        <v>131</v>
      </c>
      <c r="AU169" s="17" t="s">
        <v>88</v>
      </c>
      <c r="AY169" s="17" t="s">
        <v>130</v>
      </c>
      <c r="BE169" s="137">
        <f>IF(U169="základní",N169,0)</f>
        <v>0</v>
      </c>
      <c r="BF169" s="137">
        <f>IF(U169="snížená",N169,0)</f>
        <v>0</v>
      </c>
      <c r="BG169" s="137">
        <f>IF(U169="zákl. přenesená",N169,0)</f>
        <v>0</v>
      </c>
      <c r="BH169" s="137">
        <f>IF(U169="sníž. přenesená",N169,0)</f>
        <v>0</v>
      </c>
      <c r="BI169" s="137">
        <f>IF(U169="nulová",N169,0)</f>
        <v>0</v>
      </c>
      <c r="BJ169" s="17" t="s">
        <v>77</v>
      </c>
      <c r="BK169" s="137">
        <f>ROUND(L169*K169,2)</f>
        <v>0</v>
      </c>
      <c r="BL169" s="17" t="s">
        <v>194</v>
      </c>
      <c r="BM169" s="17" t="s">
        <v>268</v>
      </c>
    </row>
    <row r="170" spans="2:63" s="9" customFormat="1" ht="36.75" customHeight="1">
      <c r="B170" s="117"/>
      <c r="C170" s="118"/>
      <c r="D170" s="119" t="s">
        <v>108</v>
      </c>
      <c r="E170" s="119"/>
      <c r="F170" s="119"/>
      <c r="G170" s="119"/>
      <c r="H170" s="119"/>
      <c r="I170" s="119"/>
      <c r="J170" s="119"/>
      <c r="K170" s="119"/>
      <c r="L170" s="119"/>
      <c r="M170" s="119"/>
      <c r="N170" s="210">
        <f>BK170</f>
        <v>0</v>
      </c>
      <c r="O170" s="211"/>
      <c r="P170" s="211"/>
      <c r="Q170" s="211"/>
      <c r="R170" s="120"/>
      <c r="T170" s="121"/>
      <c r="U170" s="118"/>
      <c r="V170" s="118"/>
      <c r="W170" s="122">
        <f>W171+W173+W175+W178+W181+W183</f>
        <v>0</v>
      </c>
      <c r="X170" s="118"/>
      <c r="Y170" s="122">
        <f>Y171+Y173+Y175+Y178+Y181+Y183</f>
        <v>0</v>
      </c>
      <c r="Z170" s="118"/>
      <c r="AA170" s="123">
        <f>AA171+AA173+AA175+AA178+AA181+AA183</f>
        <v>0</v>
      </c>
      <c r="AR170" s="124" t="s">
        <v>148</v>
      </c>
      <c r="AT170" s="125" t="s">
        <v>71</v>
      </c>
      <c r="AU170" s="125" t="s">
        <v>72</v>
      </c>
      <c r="AY170" s="124" t="s">
        <v>130</v>
      </c>
      <c r="BK170" s="126">
        <f>BK171+BK173+BK175+BK178+BK181+BK183</f>
        <v>0</v>
      </c>
    </row>
    <row r="171" spans="2:63" s="9" customFormat="1" ht="19.5" customHeight="1">
      <c r="B171" s="117"/>
      <c r="C171" s="118"/>
      <c r="D171" s="127" t="s">
        <v>109</v>
      </c>
      <c r="E171" s="127"/>
      <c r="F171" s="127"/>
      <c r="G171" s="127"/>
      <c r="H171" s="127"/>
      <c r="I171" s="127"/>
      <c r="J171" s="127"/>
      <c r="K171" s="127"/>
      <c r="L171" s="127"/>
      <c r="M171" s="127"/>
      <c r="N171" s="203">
        <f>BK171</f>
        <v>0</v>
      </c>
      <c r="O171" s="204"/>
      <c r="P171" s="204"/>
      <c r="Q171" s="204"/>
      <c r="R171" s="120"/>
      <c r="T171" s="121"/>
      <c r="U171" s="118"/>
      <c r="V171" s="118"/>
      <c r="W171" s="122">
        <f>W172</f>
        <v>0</v>
      </c>
      <c r="X171" s="118"/>
      <c r="Y171" s="122">
        <f>Y172</f>
        <v>0</v>
      </c>
      <c r="Z171" s="118"/>
      <c r="AA171" s="123">
        <f>AA172</f>
        <v>0</v>
      </c>
      <c r="AR171" s="124" t="s">
        <v>148</v>
      </c>
      <c r="AT171" s="125" t="s">
        <v>71</v>
      </c>
      <c r="AU171" s="125" t="s">
        <v>77</v>
      </c>
      <c r="AY171" s="124" t="s">
        <v>130</v>
      </c>
      <c r="BK171" s="126">
        <f>BK172</f>
        <v>0</v>
      </c>
    </row>
    <row r="172" spans="2:65" s="1" customFormat="1" ht="22.5" customHeight="1">
      <c r="B172" s="128"/>
      <c r="C172" s="129" t="s">
        <v>269</v>
      </c>
      <c r="D172" s="129" t="s">
        <v>131</v>
      </c>
      <c r="E172" s="130" t="s">
        <v>270</v>
      </c>
      <c r="F172" s="198" t="s">
        <v>271</v>
      </c>
      <c r="G172" s="198"/>
      <c r="H172" s="198"/>
      <c r="I172" s="198"/>
      <c r="J172" s="131" t="s">
        <v>272</v>
      </c>
      <c r="K172" s="132">
        <v>1</v>
      </c>
      <c r="L172" s="199"/>
      <c r="M172" s="199"/>
      <c r="N172" s="199">
        <f>ROUND(L172*K172,2)</f>
        <v>0</v>
      </c>
      <c r="O172" s="199"/>
      <c r="P172" s="199"/>
      <c r="Q172" s="199"/>
      <c r="R172" s="133"/>
      <c r="T172" s="134" t="s">
        <v>5</v>
      </c>
      <c r="U172" s="40" t="s">
        <v>37</v>
      </c>
      <c r="V172" s="135">
        <v>0</v>
      </c>
      <c r="W172" s="135">
        <f>V172*K172</f>
        <v>0</v>
      </c>
      <c r="X172" s="135">
        <v>0</v>
      </c>
      <c r="Y172" s="135">
        <f>X172*K172</f>
        <v>0</v>
      </c>
      <c r="Z172" s="135">
        <v>0</v>
      </c>
      <c r="AA172" s="136">
        <f>Z172*K172</f>
        <v>0</v>
      </c>
      <c r="AR172" s="17" t="s">
        <v>273</v>
      </c>
      <c r="AT172" s="17" t="s">
        <v>131</v>
      </c>
      <c r="AU172" s="17" t="s">
        <v>88</v>
      </c>
      <c r="AY172" s="17" t="s">
        <v>130</v>
      </c>
      <c r="BE172" s="137">
        <f>IF(U172="základní",N172,0)</f>
        <v>0</v>
      </c>
      <c r="BF172" s="137">
        <f>IF(U172="snížená",N172,0)</f>
        <v>0</v>
      </c>
      <c r="BG172" s="137">
        <f>IF(U172="zákl. přenesená",N172,0)</f>
        <v>0</v>
      </c>
      <c r="BH172" s="137">
        <f>IF(U172="sníž. přenesená",N172,0)</f>
        <v>0</v>
      </c>
      <c r="BI172" s="137">
        <f>IF(U172="nulová",N172,0)</f>
        <v>0</v>
      </c>
      <c r="BJ172" s="17" t="s">
        <v>77</v>
      </c>
      <c r="BK172" s="137">
        <f>ROUND(L172*K172,2)</f>
        <v>0</v>
      </c>
      <c r="BL172" s="17" t="s">
        <v>273</v>
      </c>
      <c r="BM172" s="17" t="s">
        <v>274</v>
      </c>
    </row>
    <row r="173" spans="2:63" s="9" customFormat="1" ht="29.25" customHeight="1">
      <c r="B173" s="117"/>
      <c r="C173" s="118"/>
      <c r="D173" s="127" t="s">
        <v>110</v>
      </c>
      <c r="E173" s="127"/>
      <c r="F173" s="127"/>
      <c r="G173" s="127"/>
      <c r="H173" s="127"/>
      <c r="I173" s="127"/>
      <c r="J173" s="127"/>
      <c r="K173" s="127"/>
      <c r="L173" s="127"/>
      <c r="M173" s="127"/>
      <c r="N173" s="205">
        <f>BK173</f>
        <v>0</v>
      </c>
      <c r="O173" s="206"/>
      <c r="P173" s="206"/>
      <c r="Q173" s="206"/>
      <c r="R173" s="120"/>
      <c r="T173" s="121"/>
      <c r="U173" s="118"/>
      <c r="V173" s="118"/>
      <c r="W173" s="122">
        <f>W174</f>
        <v>0</v>
      </c>
      <c r="X173" s="118"/>
      <c r="Y173" s="122">
        <f>Y174</f>
        <v>0</v>
      </c>
      <c r="Z173" s="118"/>
      <c r="AA173" s="123">
        <f>AA174</f>
        <v>0</v>
      </c>
      <c r="AR173" s="124" t="s">
        <v>148</v>
      </c>
      <c r="AT173" s="125" t="s">
        <v>71</v>
      </c>
      <c r="AU173" s="125" t="s">
        <v>77</v>
      </c>
      <c r="AY173" s="124" t="s">
        <v>130</v>
      </c>
      <c r="BK173" s="126">
        <f>BK174</f>
        <v>0</v>
      </c>
    </row>
    <row r="174" spans="2:65" s="1" customFormat="1" ht="22.5" customHeight="1">
      <c r="B174" s="128"/>
      <c r="C174" s="129" t="s">
        <v>275</v>
      </c>
      <c r="D174" s="129" t="s">
        <v>131</v>
      </c>
      <c r="E174" s="130" t="s">
        <v>276</v>
      </c>
      <c r="F174" s="198" t="s">
        <v>277</v>
      </c>
      <c r="G174" s="198"/>
      <c r="H174" s="198"/>
      <c r="I174" s="198"/>
      <c r="J174" s="131" t="s">
        <v>272</v>
      </c>
      <c r="K174" s="132"/>
      <c r="L174" s="199"/>
      <c r="M174" s="199"/>
      <c r="N174" s="199">
        <f>ROUND(L174*K174,2)</f>
        <v>0</v>
      </c>
      <c r="O174" s="199"/>
      <c r="P174" s="199"/>
      <c r="Q174" s="199"/>
      <c r="R174" s="133"/>
      <c r="T174" s="134" t="s">
        <v>5</v>
      </c>
      <c r="U174" s="40" t="s">
        <v>37</v>
      </c>
      <c r="V174" s="135">
        <v>0</v>
      </c>
      <c r="W174" s="135">
        <f>V174*K174</f>
        <v>0</v>
      </c>
      <c r="X174" s="135">
        <v>0</v>
      </c>
      <c r="Y174" s="135">
        <f>X174*K174</f>
        <v>0</v>
      </c>
      <c r="Z174" s="135">
        <v>0</v>
      </c>
      <c r="AA174" s="136">
        <f>Z174*K174</f>
        <v>0</v>
      </c>
      <c r="AR174" s="17" t="s">
        <v>273</v>
      </c>
      <c r="AT174" s="17" t="s">
        <v>131</v>
      </c>
      <c r="AU174" s="17" t="s">
        <v>88</v>
      </c>
      <c r="AY174" s="17" t="s">
        <v>130</v>
      </c>
      <c r="BE174" s="137">
        <f>IF(U174="základní",N174,0)</f>
        <v>0</v>
      </c>
      <c r="BF174" s="137">
        <f>IF(U174="snížená",N174,0)</f>
        <v>0</v>
      </c>
      <c r="BG174" s="137">
        <f>IF(U174="zákl. přenesená",N174,0)</f>
        <v>0</v>
      </c>
      <c r="BH174" s="137">
        <f>IF(U174="sníž. přenesená",N174,0)</f>
        <v>0</v>
      </c>
      <c r="BI174" s="137">
        <f>IF(U174="nulová",N174,0)</f>
        <v>0</v>
      </c>
      <c r="BJ174" s="17" t="s">
        <v>77</v>
      </c>
      <c r="BK174" s="137">
        <f>ROUND(L174*K174,2)</f>
        <v>0</v>
      </c>
      <c r="BL174" s="17" t="s">
        <v>273</v>
      </c>
      <c r="BM174" s="17" t="s">
        <v>278</v>
      </c>
    </row>
    <row r="175" spans="2:63" s="9" customFormat="1" ht="29.25" customHeight="1">
      <c r="B175" s="117"/>
      <c r="C175" s="118"/>
      <c r="D175" s="127" t="s">
        <v>111</v>
      </c>
      <c r="E175" s="127"/>
      <c r="F175" s="127"/>
      <c r="G175" s="127"/>
      <c r="H175" s="127"/>
      <c r="I175" s="127"/>
      <c r="J175" s="127"/>
      <c r="K175" s="127"/>
      <c r="L175" s="127"/>
      <c r="M175" s="127"/>
      <c r="N175" s="205">
        <f>BK175</f>
        <v>0</v>
      </c>
      <c r="O175" s="206"/>
      <c r="P175" s="206"/>
      <c r="Q175" s="206"/>
      <c r="R175" s="120"/>
      <c r="T175" s="121"/>
      <c r="U175" s="118"/>
      <c r="V175" s="118"/>
      <c r="W175" s="122">
        <f>SUM(W176:W177)</f>
        <v>0</v>
      </c>
      <c r="X175" s="118"/>
      <c r="Y175" s="122">
        <f>SUM(Y176:Y177)</f>
        <v>0</v>
      </c>
      <c r="Z175" s="118"/>
      <c r="AA175" s="123">
        <f>SUM(AA176:AA177)</f>
        <v>0</v>
      </c>
      <c r="AR175" s="124" t="s">
        <v>148</v>
      </c>
      <c r="AT175" s="125" t="s">
        <v>71</v>
      </c>
      <c r="AU175" s="125" t="s">
        <v>77</v>
      </c>
      <c r="AY175" s="124" t="s">
        <v>130</v>
      </c>
      <c r="BK175" s="126">
        <f>SUM(BK176:BK177)</f>
        <v>0</v>
      </c>
    </row>
    <row r="176" spans="2:65" s="1" customFormat="1" ht="22.5" customHeight="1">
      <c r="B176" s="128"/>
      <c r="C176" s="129" t="s">
        <v>279</v>
      </c>
      <c r="D176" s="129" t="s">
        <v>131</v>
      </c>
      <c r="E176" s="130" t="s">
        <v>280</v>
      </c>
      <c r="F176" s="198" t="s">
        <v>281</v>
      </c>
      <c r="G176" s="198"/>
      <c r="H176" s="198"/>
      <c r="I176" s="198"/>
      <c r="J176" s="131" t="s">
        <v>272</v>
      </c>
      <c r="K176" s="132">
        <v>1</v>
      </c>
      <c r="L176" s="199"/>
      <c r="M176" s="199"/>
      <c r="N176" s="199">
        <f>ROUND(L176*K176,2)</f>
        <v>0</v>
      </c>
      <c r="O176" s="199"/>
      <c r="P176" s="199"/>
      <c r="Q176" s="199"/>
      <c r="R176" s="133"/>
      <c r="T176" s="134" t="s">
        <v>5</v>
      </c>
      <c r="U176" s="40" t="s">
        <v>37</v>
      </c>
      <c r="V176" s="135">
        <v>0</v>
      </c>
      <c r="W176" s="135">
        <f>V176*K176</f>
        <v>0</v>
      </c>
      <c r="X176" s="135">
        <v>0</v>
      </c>
      <c r="Y176" s="135">
        <f>X176*K176</f>
        <v>0</v>
      </c>
      <c r="Z176" s="135">
        <v>0</v>
      </c>
      <c r="AA176" s="136">
        <f>Z176*K176</f>
        <v>0</v>
      </c>
      <c r="AR176" s="17" t="s">
        <v>273</v>
      </c>
      <c r="AT176" s="17" t="s">
        <v>131</v>
      </c>
      <c r="AU176" s="17" t="s">
        <v>88</v>
      </c>
      <c r="AY176" s="17" t="s">
        <v>130</v>
      </c>
      <c r="BE176" s="137">
        <f>IF(U176="základní",N176,0)</f>
        <v>0</v>
      </c>
      <c r="BF176" s="137">
        <f>IF(U176="snížená",N176,0)</f>
        <v>0</v>
      </c>
      <c r="BG176" s="137">
        <f>IF(U176="zákl. přenesená",N176,0)</f>
        <v>0</v>
      </c>
      <c r="BH176" s="137">
        <f>IF(U176="sníž. přenesená",N176,0)</f>
        <v>0</v>
      </c>
      <c r="BI176" s="137">
        <f>IF(U176="nulová",N176,0)</f>
        <v>0</v>
      </c>
      <c r="BJ176" s="17" t="s">
        <v>77</v>
      </c>
      <c r="BK176" s="137">
        <f>ROUND(L176*K176,2)</f>
        <v>0</v>
      </c>
      <c r="BL176" s="17" t="s">
        <v>273</v>
      </c>
      <c r="BM176" s="17" t="s">
        <v>282</v>
      </c>
    </row>
    <row r="177" spans="2:65" s="1" customFormat="1" ht="22.5" customHeight="1">
      <c r="B177" s="128"/>
      <c r="C177" s="129" t="s">
        <v>283</v>
      </c>
      <c r="D177" s="129" t="s">
        <v>131</v>
      </c>
      <c r="E177" s="130" t="s">
        <v>284</v>
      </c>
      <c r="F177" s="198" t="s">
        <v>285</v>
      </c>
      <c r="G177" s="198"/>
      <c r="H177" s="198"/>
      <c r="I177" s="198"/>
      <c r="J177" s="131" t="s">
        <v>272</v>
      </c>
      <c r="K177" s="132"/>
      <c r="L177" s="199"/>
      <c r="M177" s="199"/>
      <c r="N177" s="199">
        <f>ROUND(L177*K177,2)</f>
        <v>0</v>
      </c>
      <c r="O177" s="199"/>
      <c r="P177" s="199"/>
      <c r="Q177" s="199"/>
      <c r="R177" s="133"/>
      <c r="T177" s="134" t="s">
        <v>5</v>
      </c>
      <c r="U177" s="40" t="s">
        <v>37</v>
      </c>
      <c r="V177" s="135">
        <v>0</v>
      </c>
      <c r="W177" s="135">
        <f>V177*K177</f>
        <v>0</v>
      </c>
      <c r="X177" s="135">
        <v>0</v>
      </c>
      <c r="Y177" s="135">
        <f>X177*K177</f>
        <v>0</v>
      </c>
      <c r="Z177" s="135">
        <v>0</v>
      </c>
      <c r="AA177" s="136">
        <f>Z177*K177</f>
        <v>0</v>
      </c>
      <c r="AR177" s="17" t="s">
        <v>273</v>
      </c>
      <c r="AT177" s="17" t="s">
        <v>131</v>
      </c>
      <c r="AU177" s="17" t="s">
        <v>88</v>
      </c>
      <c r="AY177" s="17" t="s">
        <v>130</v>
      </c>
      <c r="BE177" s="137">
        <f>IF(U177="základní",N177,0)</f>
        <v>0</v>
      </c>
      <c r="BF177" s="137">
        <f>IF(U177="snížená",N177,0)</f>
        <v>0</v>
      </c>
      <c r="BG177" s="137">
        <f>IF(U177="zákl. přenesená",N177,0)</f>
        <v>0</v>
      </c>
      <c r="BH177" s="137">
        <f>IF(U177="sníž. přenesená",N177,0)</f>
        <v>0</v>
      </c>
      <c r="BI177" s="137">
        <f>IF(U177="nulová",N177,0)</f>
        <v>0</v>
      </c>
      <c r="BJ177" s="17" t="s">
        <v>77</v>
      </c>
      <c r="BK177" s="137">
        <f>ROUND(L177*K177,2)</f>
        <v>0</v>
      </c>
      <c r="BL177" s="17" t="s">
        <v>273</v>
      </c>
      <c r="BM177" s="17" t="s">
        <v>286</v>
      </c>
    </row>
    <row r="178" spans="2:63" s="9" customFormat="1" ht="29.25" customHeight="1">
      <c r="B178" s="117"/>
      <c r="C178" s="118"/>
      <c r="D178" s="127" t="s">
        <v>112</v>
      </c>
      <c r="E178" s="127"/>
      <c r="F178" s="127"/>
      <c r="G178" s="127"/>
      <c r="H178" s="127"/>
      <c r="I178" s="127"/>
      <c r="J178" s="127"/>
      <c r="K178" s="127"/>
      <c r="L178" s="127"/>
      <c r="M178" s="127"/>
      <c r="N178" s="205">
        <f>BK178</f>
        <v>0</v>
      </c>
      <c r="O178" s="206"/>
      <c r="P178" s="206"/>
      <c r="Q178" s="206"/>
      <c r="R178" s="120"/>
      <c r="T178" s="121"/>
      <c r="U178" s="118"/>
      <c r="V178" s="118"/>
      <c r="W178" s="122">
        <f>SUM(W179:W180)</f>
        <v>0</v>
      </c>
      <c r="X178" s="118"/>
      <c r="Y178" s="122">
        <f>SUM(Y179:Y180)</f>
        <v>0</v>
      </c>
      <c r="Z178" s="118"/>
      <c r="AA178" s="123">
        <f>SUM(AA179:AA180)</f>
        <v>0</v>
      </c>
      <c r="AR178" s="124" t="s">
        <v>148</v>
      </c>
      <c r="AT178" s="125" t="s">
        <v>71</v>
      </c>
      <c r="AU178" s="125" t="s">
        <v>77</v>
      </c>
      <c r="AY178" s="124" t="s">
        <v>130</v>
      </c>
      <c r="BK178" s="126">
        <f>SUM(BK179:BK180)</f>
        <v>0</v>
      </c>
    </row>
    <row r="179" spans="2:65" s="1" customFormat="1" ht="22.5" customHeight="1">
      <c r="B179" s="128"/>
      <c r="C179" s="129" t="s">
        <v>287</v>
      </c>
      <c r="D179" s="129" t="s">
        <v>131</v>
      </c>
      <c r="E179" s="130" t="s">
        <v>288</v>
      </c>
      <c r="F179" s="198" t="s">
        <v>289</v>
      </c>
      <c r="G179" s="198"/>
      <c r="H179" s="198"/>
      <c r="I179" s="198"/>
      <c r="J179" s="131" t="s">
        <v>272</v>
      </c>
      <c r="K179" s="132"/>
      <c r="L179" s="199"/>
      <c r="M179" s="199"/>
      <c r="N179" s="199">
        <f>ROUND(L179*K179,2)</f>
        <v>0</v>
      </c>
      <c r="O179" s="199"/>
      <c r="P179" s="199"/>
      <c r="Q179" s="199"/>
      <c r="R179" s="133"/>
      <c r="T179" s="134" t="s">
        <v>5</v>
      </c>
      <c r="U179" s="40" t="s">
        <v>37</v>
      </c>
      <c r="V179" s="135">
        <v>0</v>
      </c>
      <c r="W179" s="135">
        <f>V179*K179</f>
        <v>0</v>
      </c>
      <c r="X179" s="135">
        <v>0</v>
      </c>
      <c r="Y179" s="135">
        <f>X179*K179</f>
        <v>0</v>
      </c>
      <c r="Z179" s="135">
        <v>0</v>
      </c>
      <c r="AA179" s="136">
        <f>Z179*K179</f>
        <v>0</v>
      </c>
      <c r="AR179" s="17" t="s">
        <v>273</v>
      </c>
      <c r="AT179" s="17" t="s">
        <v>131</v>
      </c>
      <c r="AU179" s="17" t="s">
        <v>88</v>
      </c>
      <c r="AY179" s="17" t="s">
        <v>130</v>
      </c>
      <c r="BE179" s="137">
        <f>IF(U179="základní",N179,0)</f>
        <v>0</v>
      </c>
      <c r="BF179" s="137">
        <f>IF(U179="snížená",N179,0)</f>
        <v>0</v>
      </c>
      <c r="BG179" s="137">
        <f>IF(U179="zákl. přenesená",N179,0)</f>
        <v>0</v>
      </c>
      <c r="BH179" s="137">
        <f>IF(U179="sníž. přenesená",N179,0)</f>
        <v>0</v>
      </c>
      <c r="BI179" s="137">
        <f>IF(U179="nulová",N179,0)</f>
        <v>0</v>
      </c>
      <c r="BJ179" s="17" t="s">
        <v>77</v>
      </c>
      <c r="BK179" s="137">
        <f>ROUND(L179*K179,2)</f>
        <v>0</v>
      </c>
      <c r="BL179" s="17" t="s">
        <v>273</v>
      </c>
      <c r="BM179" s="17" t="s">
        <v>290</v>
      </c>
    </row>
    <row r="180" spans="2:65" s="1" customFormat="1" ht="22.5" customHeight="1">
      <c r="B180" s="128"/>
      <c r="C180" s="129" t="s">
        <v>291</v>
      </c>
      <c r="D180" s="129" t="s">
        <v>131</v>
      </c>
      <c r="E180" s="130" t="s">
        <v>292</v>
      </c>
      <c r="F180" s="198" t="s">
        <v>293</v>
      </c>
      <c r="G180" s="198"/>
      <c r="H180" s="198"/>
      <c r="I180" s="198"/>
      <c r="J180" s="131" t="s">
        <v>272</v>
      </c>
      <c r="K180" s="132"/>
      <c r="L180" s="199"/>
      <c r="M180" s="199"/>
      <c r="N180" s="199">
        <f>ROUND(L180*K180,2)</f>
        <v>0</v>
      </c>
      <c r="O180" s="199"/>
      <c r="P180" s="199"/>
      <c r="Q180" s="199"/>
      <c r="R180" s="133"/>
      <c r="T180" s="134" t="s">
        <v>5</v>
      </c>
      <c r="U180" s="40" t="s">
        <v>37</v>
      </c>
      <c r="V180" s="135">
        <v>0</v>
      </c>
      <c r="W180" s="135">
        <f>V180*K180</f>
        <v>0</v>
      </c>
      <c r="X180" s="135">
        <v>0</v>
      </c>
      <c r="Y180" s="135">
        <f>X180*K180</f>
        <v>0</v>
      </c>
      <c r="Z180" s="135">
        <v>0</v>
      </c>
      <c r="AA180" s="136">
        <f>Z180*K180</f>
        <v>0</v>
      </c>
      <c r="AR180" s="17" t="s">
        <v>273</v>
      </c>
      <c r="AT180" s="17" t="s">
        <v>131</v>
      </c>
      <c r="AU180" s="17" t="s">
        <v>88</v>
      </c>
      <c r="AY180" s="17" t="s">
        <v>130</v>
      </c>
      <c r="BE180" s="137">
        <f>IF(U180="základní",N180,0)</f>
        <v>0</v>
      </c>
      <c r="BF180" s="137">
        <f>IF(U180="snížená",N180,0)</f>
        <v>0</v>
      </c>
      <c r="BG180" s="137">
        <f>IF(U180="zákl. přenesená",N180,0)</f>
        <v>0</v>
      </c>
      <c r="BH180" s="137">
        <f>IF(U180="sníž. přenesená",N180,0)</f>
        <v>0</v>
      </c>
      <c r="BI180" s="137">
        <f>IF(U180="nulová",N180,0)</f>
        <v>0</v>
      </c>
      <c r="BJ180" s="17" t="s">
        <v>77</v>
      </c>
      <c r="BK180" s="137">
        <f>ROUND(L180*K180,2)</f>
        <v>0</v>
      </c>
      <c r="BL180" s="17" t="s">
        <v>273</v>
      </c>
      <c r="BM180" s="17" t="s">
        <v>294</v>
      </c>
    </row>
    <row r="181" spans="2:63" s="9" customFormat="1" ht="29.25" customHeight="1">
      <c r="B181" s="117"/>
      <c r="C181" s="118"/>
      <c r="D181" s="127" t="s">
        <v>113</v>
      </c>
      <c r="E181" s="127"/>
      <c r="F181" s="127"/>
      <c r="G181" s="127"/>
      <c r="H181" s="127"/>
      <c r="I181" s="127"/>
      <c r="J181" s="127"/>
      <c r="K181" s="127"/>
      <c r="L181" s="127"/>
      <c r="M181" s="127"/>
      <c r="N181" s="205">
        <f>BK181</f>
        <v>0</v>
      </c>
      <c r="O181" s="206"/>
      <c r="P181" s="206"/>
      <c r="Q181" s="206"/>
      <c r="R181" s="120"/>
      <c r="T181" s="121"/>
      <c r="U181" s="118"/>
      <c r="V181" s="118"/>
      <c r="W181" s="122">
        <f>W182</f>
        <v>0</v>
      </c>
      <c r="X181" s="118"/>
      <c r="Y181" s="122">
        <f>Y182</f>
        <v>0</v>
      </c>
      <c r="Z181" s="118"/>
      <c r="AA181" s="123">
        <f>AA182</f>
        <v>0</v>
      </c>
      <c r="AR181" s="124" t="s">
        <v>148</v>
      </c>
      <c r="AT181" s="125" t="s">
        <v>71</v>
      </c>
      <c r="AU181" s="125" t="s">
        <v>77</v>
      </c>
      <c r="AY181" s="124" t="s">
        <v>130</v>
      </c>
      <c r="BK181" s="126">
        <f>BK182</f>
        <v>0</v>
      </c>
    </row>
    <row r="182" spans="2:65" s="1" customFormat="1" ht="22.5" customHeight="1">
      <c r="B182" s="128"/>
      <c r="C182" s="129" t="s">
        <v>295</v>
      </c>
      <c r="D182" s="129" t="s">
        <v>131</v>
      </c>
      <c r="E182" s="130" t="s">
        <v>296</v>
      </c>
      <c r="F182" s="198" t="s">
        <v>297</v>
      </c>
      <c r="G182" s="198"/>
      <c r="H182" s="198"/>
      <c r="I182" s="198"/>
      <c r="J182" s="131" t="s">
        <v>272</v>
      </c>
      <c r="K182" s="132"/>
      <c r="L182" s="199"/>
      <c r="M182" s="199"/>
      <c r="N182" s="199">
        <f>ROUND(L182*K182,2)</f>
        <v>0</v>
      </c>
      <c r="O182" s="199"/>
      <c r="P182" s="199"/>
      <c r="Q182" s="199"/>
      <c r="R182" s="133"/>
      <c r="T182" s="134" t="s">
        <v>5</v>
      </c>
      <c r="U182" s="40" t="s">
        <v>37</v>
      </c>
      <c r="V182" s="135">
        <v>0</v>
      </c>
      <c r="W182" s="135">
        <f>V182*K182</f>
        <v>0</v>
      </c>
      <c r="X182" s="135">
        <v>0</v>
      </c>
      <c r="Y182" s="135">
        <f>X182*K182</f>
        <v>0</v>
      </c>
      <c r="Z182" s="135">
        <v>0</v>
      </c>
      <c r="AA182" s="136">
        <f>Z182*K182</f>
        <v>0</v>
      </c>
      <c r="AR182" s="17" t="s">
        <v>273</v>
      </c>
      <c r="AT182" s="17" t="s">
        <v>131</v>
      </c>
      <c r="AU182" s="17" t="s">
        <v>88</v>
      </c>
      <c r="AY182" s="17" t="s">
        <v>130</v>
      </c>
      <c r="BE182" s="137">
        <f>IF(U182="základní",N182,0)</f>
        <v>0</v>
      </c>
      <c r="BF182" s="137">
        <f>IF(U182="snížená",N182,0)</f>
        <v>0</v>
      </c>
      <c r="BG182" s="137">
        <f>IF(U182="zákl. přenesená",N182,0)</f>
        <v>0</v>
      </c>
      <c r="BH182" s="137">
        <f>IF(U182="sníž. přenesená",N182,0)</f>
        <v>0</v>
      </c>
      <c r="BI182" s="137">
        <f>IF(U182="nulová",N182,0)</f>
        <v>0</v>
      </c>
      <c r="BJ182" s="17" t="s">
        <v>77</v>
      </c>
      <c r="BK182" s="137">
        <f>ROUND(L182*K182,2)</f>
        <v>0</v>
      </c>
      <c r="BL182" s="17" t="s">
        <v>273</v>
      </c>
      <c r="BM182" s="17" t="s">
        <v>298</v>
      </c>
    </row>
    <row r="183" spans="2:63" s="9" customFormat="1" ht="29.25" customHeight="1">
      <c r="B183" s="117"/>
      <c r="C183" s="118"/>
      <c r="D183" s="127" t="s">
        <v>114</v>
      </c>
      <c r="E183" s="127"/>
      <c r="F183" s="127"/>
      <c r="G183" s="127"/>
      <c r="H183" s="127"/>
      <c r="I183" s="127"/>
      <c r="J183" s="127"/>
      <c r="K183" s="127"/>
      <c r="L183" s="127"/>
      <c r="M183" s="127"/>
      <c r="N183" s="205">
        <f>BK183</f>
        <v>0</v>
      </c>
      <c r="O183" s="206"/>
      <c r="P183" s="206"/>
      <c r="Q183" s="206"/>
      <c r="R183" s="120"/>
      <c r="T183" s="121"/>
      <c r="U183" s="118"/>
      <c r="V183" s="118"/>
      <c r="W183" s="122">
        <f>W184</f>
        <v>0</v>
      </c>
      <c r="X183" s="118"/>
      <c r="Y183" s="122">
        <f>Y184</f>
        <v>0</v>
      </c>
      <c r="Z183" s="118"/>
      <c r="AA183" s="123">
        <f>AA184</f>
        <v>0</v>
      </c>
      <c r="AR183" s="124" t="s">
        <v>148</v>
      </c>
      <c r="AT183" s="125" t="s">
        <v>71</v>
      </c>
      <c r="AU183" s="125" t="s">
        <v>77</v>
      </c>
      <c r="AY183" s="124" t="s">
        <v>130</v>
      </c>
      <c r="BK183" s="126">
        <f>BK184</f>
        <v>0</v>
      </c>
    </row>
    <row r="184" spans="2:65" s="1" customFormat="1" ht="31.5" customHeight="1">
      <c r="B184" s="128"/>
      <c r="C184" s="129" t="s">
        <v>299</v>
      </c>
      <c r="D184" s="129" t="s">
        <v>131</v>
      </c>
      <c r="E184" s="130" t="s">
        <v>300</v>
      </c>
      <c r="F184" s="198" t="s">
        <v>301</v>
      </c>
      <c r="G184" s="198"/>
      <c r="H184" s="198"/>
      <c r="I184" s="198"/>
      <c r="J184" s="131" t="s">
        <v>272</v>
      </c>
      <c r="K184" s="132"/>
      <c r="L184" s="199"/>
      <c r="M184" s="199"/>
      <c r="N184" s="199">
        <f>ROUND(L184*K184,2)</f>
        <v>0</v>
      </c>
      <c r="O184" s="199"/>
      <c r="P184" s="199"/>
      <c r="Q184" s="199"/>
      <c r="R184" s="133"/>
      <c r="T184" s="134" t="s">
        <v>5</v>
      </c>
      <c r="U184" s="142" t="s">
        <v>37</v>
      </c>
      <c r="V184" s="143">
        <v>0</v>
      </c>
      <c r="W184" s="143">
        <f>V184*K184</f>
        <v>0</v>
      </c>
      <c r="X184" s="143">
        <v>0</v>
      </c>
      <c r="Y184" s="143">
        <f>X184*K184</f>
        <v>0</v>
      </c>
      <c r="Z184" s="143">
        <v>0</v>
      </c>
      <c r="AA184" s="144">
        <f>Z184*K184</f>
        <v>0</v>
      </c>
      <c r="AR184" s="17" t="s">
        <v>273</v>
      </c>
      <c r="AT184" s="17" t="s">
        <v>131</v>
      </c>
      <c r="AU184" s="17" t="s">
        <v>88</v>
      </c>
      <c r="AY184" s="17" t="s">
        <v>130</v>
      </c>
      <c r="BE184" s="137">
        <f>IF(U184="základní",N184,0)</f>
        <v>0</v>
      </c>
      <c r="BF184" s="137">
        <f>IF(U184="snížená",N184,0)</f>
        <v>0</v>
      </c>
      <c r="BG184" s="137">
        <f>IF(U184="zákl. přenesená",N184,0)</f>
        <v>0</v>
      </c>
      <c r="BH184" s="137">
        <f>IF(U184="sníž. přenesená",N184,0)</f>
        <v>0</v>
      </c>
      <c r="BI184" s="137">
        <f>IF(U184="nulová",N184,0)</f>
        <v>0</v>
      </c>
      <c r="BJ184" s="17" t="s">
        <v>77</v>
      </c>
      <c r="BK184" s="137">
        <f>ROUND(L184*K184,2)</f>
        <v>0</v>
      </c>
      <c r="BL184" s="17" t="s">
        <v>273</v>
      </c>
      <c r="BM184" s="17" t="s">
        <v>302</v>
      </c>
    </row>
    <row r="185" spans="2:18" s="1" customFormat="1" ht="6.75" customHeight="1"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7"/>
    </row>
  </sheetData>
  <sheetProtection/>
  <mergeCells count="207">
    <mergeCell ref="N150:Q150"/>
    <mergeCell ref="F165:I165"/>
    <mergeCell ref="L165:M165"/>
    <mergeCell ref="S2:AC2"/>
    <mergeCell ref="F182:I182"/>
    <mergeCell ref="L182:M182"/>
    <mergeCell ref="N182:Q182"/>
    <mergeCell ref="N152:Q152"/>
    <mergeCell ref="N154:Q154"/>
    <mergeCell ref="N159:Q159"/>
    <mergeCell ref="L179:M179"/>
    <mergeCell ref="L172:M172"/>
    <mergeCell ref="N172:Q172"/>
    <mergeCell ref="N179:Q179"/>
    <mergeCell ref="F180:I180"/>
    <mergeCell ref="L180:M180"/>
    <mergeCell ref="N180:Q180"/>
    <mergeCell ref="N183:Q183"/>
    <mergeCell ref="H1:K1"/>
    <mergeCell ref="F174:I174"/>
    <mergeCell ref="N142:Q142"/>
    <mergeCell ref="N149:Q149"/>
    <mergeCell ref="N168:Q168"/>
    <mergeCell ref="F184:I184"/>
    <mergeCell ref="L184:M184"/>
    <mergeCell ref="N184:Q184"/>
    <mergeCell ref="N175:Q175"/>
    <mergeCell ref="N178:Q178"/>
    <mergeCell ref="N181:Q181"/>
    <mergeCell ref="F177:I177"/>
    <mergeCell ref="L177:M177"/>
    <mergeCell ref="N177:Q177"/>
    <mergeCell ref="F179:I179"/>
    <mergeCell ref="F176:I176"/>
    <mergeCell ref="L176:M176"/>
    <mergeCell ref="N176:Q176"/>
    <mergeCell ref="F166:I166"/>
    <mergeCell ref="L166:M166"/>
    <mergeCell ref="N166:Q166"/>
    <mergeCell ref="F167:I167"/>
    <mergeCell ref="L167:M167"/>
    <mergeCell ref="N167:Q167"/>
    <mergeCell ref="F169:I169"/>
    <mergeCell ref="L174:M174"/>
    <mergeCell ref="N174:Q174"/>
    <mergeCell ref="L169:M169"/>
    <mergeCell ref="N169:Q169"/>
    <mergeCell ref="N171:Q171"/>
    <mergeCell ref="N173:Q173"/>
    <mergeCell ref="N170:Q170"/>
    <mergeCell ref="F172:I172"/>
    <mergeCell ref="F162:I162"/>
    <mergeCell ref="L162:M162"/>
    <mergeCell ref="N162:Q162"/>
    <mergeCell ref="F164:I164"/>
    <mergeCell ref="L164:M164"/>
    <mergeCell ref="N164:Q164"/>
    <mergeCell ref="N163:Q163"/>
    <mergeCell ref="N165:Q165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1:I131"/>
    <mergeCell ref="L131:M131"/>
    <mergeCell ref="N131:Q131"/>
    <mergeCell ref="N130:Q130"/>
    <mergeCell ref="F128:I128"/>
    <mergeCell ref="L128:M128"/>
    <mergeCell ref="N128:Q128"/>
    <mergeCell ref="N125:Q125"/>
    <mergeCell ref="N126:Q126"/>
    <mergeCell ref="N127:Q127"/>
    <mergeCell ref="F117:P117"/>
    <mergeCell ref="M119:P119"/>
    <mergeCell ref="M121:Q121"/>
    <mergeCell ref="M122:Q122"/>
    <mergeCell ref="F124:I124"/>
    <mergeCell ref="L124:M124"/>
    <mergeCell ref="N124:Q124"/>
    <mergeCell ref="N103:Q103"/>
    <mergeCell ref="N104:Q104"/>
    <mergeCell ref="N105:Q105"/>
    <mergeCell ref="N107:Q107"/>
    <mergeCell ref="L109:Q109"/>
    <mergeCell ref="C115:Q115"/>
    <mergeCell ref="N97:Q97"/>
    <mergeCell ref="N98:Q98"/>
    <mergeCell ref="N99:Q99"/>
    <mergeCell ref="N100:Q100"/>
    <mergeCell ref="N101:Q101"/>
    <mergeCell ref="N102:Q102"/>
    <mergeCell ref="N94:Q94"/>
    <mergeCell ref="N95:Q95"/>
    <mergeCell ref="N96:Q96"/>
    <mergeCell ref="N89:Q89"/>
    <mergeCell ref="N90:Q90"/>
    <mergeCell ref="N91:Q91"/>
    <mergeCell ref="N92:Q92"/>
    <mergeCell ref="M83:Q83"/>
    <mergeCell ref="C85:G85"/>
    <mergeCell ref="N85:Q85"/>
    <mergeCell ref="N87:Q87"/>
    <mergeCell ref="N88:Q88"/>
    <mergeCell ref="N93:Q93"/>
    <mergeCell ref="M33:P33"/>
    <mergeCell ref="L37:P37"/>
    <mergeCell ref="C76:Q76"/>
    <mergeCell ref="F78:P78"/>
    <mergeCell ref="M80:P80"/>
    <mergeCell ref="M82:Q82"/>
    <mergeCell ref="M29:P29"/>
    <mergeCell ref="H31:J31"/>
    <mergeCell ref="M31:P31"/>
    <mergeCell ref="H34:J34"/>
    <mergeCell ref="M34:P34"/>
    <mergeCell ref="H35:J35"/>
    <mergeCell ref="M35:P35"/>
    <mergeCell ref="H32:J32"/>
    <mergeCell ref="M32:P32"/>
    <mergeCell ref="H33:J33"/>
    <mergeCell ref="O17:P17"/>
    <mergeCell ref="O19:P19"/>
    <mergeCell ref="O20:P20"/>
    <mergeCell ref="E23:L23"/>
    <mergeCell ref="M26:P26"/>
    <mergeCell ref="M27:P27"/>
    <mergeCell ref="O16:P16"/>
    <mergeCell ref="O10:P10"/>
    <mergeCell ref="O11:P11"/>
    <mergeCell ref="O13:P13"/>
    <mergeCell ref="O14:P14"/>
    <mergeCell ref="C2:Q2"/>
    <mergeCell ref="C4:Q4"/>
    <mergeCell ref="F6:P6"/>
    <mergeCell ref="O8:P8"/>
  </mergeCells>
  <hyperlinks>
    <hyperlink ref="F1:G1" location="C2" display="1) Krycí list rozpočtu"/>
    <hyperlink ref="H1:K1" location="C85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2020-03-12T16:10:26Z</dcterms:created>
  <dcterms:modified xsi:type="dcterms:W3CDTF">2020-04-01T10:47:14Z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