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20" windowWidth="28460" windowHeight="14000" firstSheet="1" activeTab="1"/>
  </bookViews>
  <sheets>
    <sheet name="Rekapitulace stavby" sheetId="1" r:id="rId1"/>
    <sheet name="Smečky- dveře01,03 - Vstu..." sheetId="2" r:id="rId2"/>
    <sheet name="Smečky- dveře02 - Vstup o..." sheetId="3" r:id="rId3"/>
    <sheet name="Smečky- dveře04 - Vstup o..." sheetId="4" r:id="rId4"/>
    <sheet name="Smečky- dveře05 - Vstup o..." sheetId="5" r:id="rId5"/>
    <sheet name="Smečky- dveře06 - Vstup o..." sheetId="6" r:id="rId6"/>
    <sheet name="Smečky- dveře07 - Vstup o..." sheetId="7" r:id="rId7"/>
    <sheet name="Smečky- dveře08 - Vstup o..." sheetId="8" r:id="rId8"/>
    <sheet name="Smečky- dveře10 - Vstup o..." sheetId="9" r:id="rId9"/>
    <sheet name="Smečky- dveře09 - Vstup o..." sheetId="10" r:id="rId10"/>
    <sheet name="Smečky- dveře11 - Vstup o..." sheetId="11" r:id="rId11"/>
    <sheet name="Smecky VRN - Smečky dveře..." sheetId="12" r:id="rId12"/>
  </sheets>
  <definedNames>
    <definedName name="_xlnm._FilterDatabase" localSheetId="11" hidden="1">'Smecky VRN - Smečky dveře...'!$C$120:$K$131</definedName>
    <definedName name="_xlnm._FilterDatabase" localSheetId="1" hidden="1">'Smečky- dveře01,03 - Vstu...'!$C$121:$K$149</definedName>
    <definedName name="_xlnm._FilterDatabase" localSheetId="2" hidden="1">'Smečky- dveře02 - Vstup o...'!$C$126:$K$170</definedName>
    <definedName name="_xlnm._FilterDatabase" localSheetId="3" hidden="1">'Smečky- dveře04 - Vstup o...'!$C$125:$K$165</definedName>
    <definedName name="_xlnm._FilterDatabase" localSheetId="4" hidden="1">'Smečky- dveře05 - Vstup o...'!$C$126:$K$168</definedName>
    <definedName name="_xlnm._FilterDatabase" localSheetId="5" hidden="1">'Smečky- dveře06 - Vstup o...'!$C$129:$K$185</definedName>
    <definedName name="_xlnm._FilterDatabase" localSheetId="6" hidden="1">'Smečky- dveře07 - Vstup o...'!$C$123:$K$149</definedName>
    <definedName name="_xlnm._FilterDatabase" localSheetId="7" hidden="1">'Smečky- dveře08 - Vstup o...'!$C$125:$K$161</definedName>
    <definedName name="_xlnm._FilterDatabase" localSheetId="9" hidden="1">'Smečky- dveře09 - Vstup o...'!$C$124:$K$160</definedName>
    <definedName name="_xlnm._FilterDatabase" localSheetId="8" hidden="1">'Smečky- dveře10 - Vstup o...'!$C$123:$K$145</definedName>
    <definedName name="_xlnm._FilterDatabase" localSheetId="10" hidden="1">'Smečky- dveře11 - Vstup o...'!$C$125:$K$159</definedName>
    <definedName name="_xlnm.Print_Titles" localSheetId="0">'Rekapitulace stavby'!$92:$92</definedName>
    <definedName name="_xlnm.Print_Titles" localSheetId="11">'Smecky VRN - Smečky dveře...'!$120:$120</definedName>
    <definedName name="_xlnm.Print_Titles" localSheetId="1">'Smečky- dveře01,03 - Vstu...'!$121:$121</definedName>
    <definedName name="_xlnm.Print_Titles" localSheetId="2">'Smečky- dveře02 - Vstup o...'!$126:$126</definedName>
    <definedName name="_xlnm.Print_Titles" localSheetId="3">'Smečky- dveře04 - Vstup o...'!$125:$125</definedName>
    <definedName name="_xlnm.Print_Titles" localSheetId="4">'Smečky- dveře05 - Vstup o...'!$126:$126</definedName>
    <definedName name="_xlnm.Print_Titles" localSheetId="5">'Smečky- dveře06 - Vstup o...'!$129:$129</definedName>
    <definedName name="_xlnm.Print_Titles" localSheetId="6">'Smečky- dveře07 - Vstup o...'!$123:$123</definedName>
    <definedName name="_xlnm.Print_Titles" localSheetId="7">'Smečky- dveře08 - Vstup o...'!$125:$125</definedName>
    <definedName name="_xlnm.Print_Titles" localSheetId="9">'Smečky- dveře09 - Vstup o...'!$124:$124</definedName>
    <definedName name="_xlnm.Print_Titles" localSheetId="8">'Smečky- dveře10 - Vstup o...'!$123:$123</definedName>
    <definedName name="_xlnm.Print_Titles" localSheetId="10">'Smečky- dveře11 - Vstup o...'!$125:$125</definedName>
    <definedName name="_xlnm.Print_Area" localSheetId="0">'Rekapitulace stavby'!$D$4:$AO$76,'Rekapitulace stavby'!$C$82:$AQ$106</definedName>
    <definedName name="_xlnm.Print_Area" localSheetId="11">'Smecky VRN - Smečky dveře...'!$C$4:$J$76,'Smecky VRN - Smečky dveře...'!$C$82:$J$102,'Smecky VRN - Smečky dveře...'!$C$108:$K$131</definedName>
    <definedName name="_xlnm.Print_Area" localSheetId="1">'Smečky- dveře01,03 - Vstu...'!$C$4:$J$76,'Smečky- dveře01,03 - Vstu...'!$C$82:$J$103,'Smečky- dveře01,03 - Vstu...'!$C$109:$K$149</definedName>
    <definedName name="_xlnm.Print_Area" localSheetId="2">'Smečky- dveře02 - Vstup o...'!$C$4:$J$76,'Smečky- dveře02 - Vstup o...'!$C$82:$J$108,'Smečky- dveře02 - Vstup o...'!$C$114:$K$170</definedName>
    <definedName name="_xlnm.Print_Area" localSheetId="3">'Smečky- dveře04 - Vstup o...'!$C$4:$J$76,'Smečky- dveře04 - Vstup o...'!$C$82:$J$107,'Smečky- dveře04 - Vstup o...'!$C$113:$K$165</definedName>
    <definedName name="_xlnm.Print_Area" localSheetId="4">'Smečky- dveře05 - Vstup o...'!$C$4:$J$76,'Smečky- dveře05 - Vstup o...'!$C$82:$J$108,'Smečky- dveře05 - Vstup o...'!$C$114:$K$168</definedName>
    <definedName name="_xlnm.Print_Area" localSheetId="5">'Smečky- dveře06 - Vstup o...'!$C$4:$J$76,'Smečky- dveře06 - Vstup o...'!$C$82:$J$111,'Smečky- dveře06 - Vstup o...'!$C$117:$K$185</definedName>
    <definedName name="_xlnm.Print_Area" localSheetId="6">'Smečky- dveře07 - Vstup o...'!$C$4:$J$76,'Smečky- dveře07 - Vstup o...'!$C$82:$J$105,'Smečky- dveře07 - Vstup o...'!$C$111:$K$149</definedName>
    <definedName name="_xlnm.Print_Area" localSheetId="7">'Smečky- dveře08 - Vstup o...'!$C$4:$J$76,'Smečky- dveře08 - Vstup o...'!$C$82:$J$107,'Smečky- dveře08 - Vstup o...'!$C$113:$K$161</definedName>
    <definedName name="_xlnm.Print_Area" localSheetId="9">'Smečky- dveře09 - Vstup o...'!$C$4:$J$76,'Smečky- dveře09 - Vstup o...'!$C$82:$J$106,'Smečky- dveře09 - Vstup o...'!$C$112:$K$160</definedName>
    <definedName name="_xlnm.Print_Area" localSheetId="8">'Smečky- dveře10 - Vstup o...'!$C$4:$J$76,'Smečky- dveře10 - Vstup o...'!$C$82:$J$105,'Smečky- dveře10 - Vstup o...'!$C$111:$K$145</definedName>
    <definedName name="_xlnm.Print_Area" localSheetId="10">'Smečky- dveře11 - Vstup o...'!$C$4:$J$76,'Smečky- dveře11 - Vstup o...'!$C$82:$J$107,'Smečky- dveře11 - Vstup o...'!$C$113:$K$159</definedName>
  </definedNames>
  <calcPr fullCalcOnLoad="1"/>
</workbook>
</file>

<file path=xl/sharedStrings.xml><?xml version="1.0" encoding="utf-8"?>
<sst xmlns="http://schemas.openxmlformats.org/spreadsheetml/2006/main" count="6042" uniqueCount="721">
  <si>
    <t>Export Komplet</t>
  </si>
  <si>
    <t/>
  </si>
  <si>
    <t>2.0</t>
  </si>
  <si>
    <t>ZAMOK</t>
  </si>
  <si>
    <t>False</t>
  </si>
  <si>
    <t>{ea2436fc-301e-4f73-99da-299eca3567c6}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</si>
  <si>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</si>
  <si>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</si>
  <si>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</si>
  <si>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</si>
  <si>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</si>
  <si>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</si>
  <si>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</si>
  <si>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</si>
  <si>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Smecky-dvere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</si>
  <si>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</si>
  <si>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</si>
  <si>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Výměna dveří ve dvoře, Ve Smečkách 33, Praha 1</t>
  </si>
  <si>
    <t>KSO:</t>
  </si>
  <si>
    <t>CC-CZ:</t>
  </si>
  <si>
    <t>Místo:</t>
  </si>
  <si>
    <t>Ve Smečkách 33, Praha 1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</si>
  <si>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</si>
  <si>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</si>
  <si>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</si>
  <si>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</si>
  <si>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</si>
  <si>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</si>
  <si>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</si>
  <si>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</si>
  <si>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</si>
  <si>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</si>
  <si>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</si>
  <si>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</si>
  <si>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</si>
  <si>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</si>
  <si>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</si>
  <si>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</si>
  <si>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</si>
  <si>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</si>
  <si>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</si>
  <si>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</si>
  <si>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</si>
  <si>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</si>
  <si>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</si>
  <si>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</si>
  <si>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</si>
  <si>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</si>
  <si>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</si>
  <si>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</si>
  <si>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</si>
  <si>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</si>
  <si>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</si>
  <si>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</si>
  <si>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</si>
  <si>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</si>
  <si>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</si>
  <si>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</si>
  <si>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</si>
  <si>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</si>
  <si>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</si>
  <si>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</si>
  <si>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</si>
  <si>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</si>
  <si>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</si>
  <si>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</si>
  <si>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</si>
  <si>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</si>
  <si>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</si>
  <si>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</si>
  <si>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</si>
  <si>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</si>
  <si>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</si>
  <si>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</si>
  <si>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</si>
  <si>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</si>
  <si>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</si>
  <si>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</si>
  <si>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Smečky- dveře01,03</t>
  </si>
  <si>
    <t>Vstup označený 01,03</t>
  </si>
  <si>
    <t>STA</t>
  </si>
  <si>
    <t>1</t>
  </si>
  <si>
    <t>{a3ca7632-441d-4e1d-9f5c-87a208816f22}</t>
  </si>
  <si>
    <t>2</t>
  </si>
  <si>
    <t>Smečky- dveře02</t>
  </si>
  <si>
    <t>Vstup označený 02</t>
  </si>
  <si>
    <t>{8cb93c19-418d-4bbc-9bd4-4b4ddb46d775}</t>
  </si>
  <si>
    <t>Smečky- dveře04</t>
  </si>
  <si>
    <t>Vstup označený 04</t>
  </si>
  <si>
    <t>{ad20c4e0-7e19-4423-960d-1f2de122bbc1}</t>
  </si>
  <si>
    <t>Smečky- dveře05</t>
  </si>
  <si>
    <t>Vstup označený 05</t>
  </si>
  <si>
    <t>{881809cd-0227-4b27-8c80-543f7e6fd886}</t>
  </si>
  <si>
    <t>Smečky- dveře06</t>
  </si>
  <si>
    <t>Vstup označený 06</t>
  </si>
  <si>
    <t>{d74c675a-760f-447b-857d-e000fc124760}</t>
  </si>
  <si>
    <t>Smečky- dveře07</t>
  </si>
  <si>
    <t>Vstup označený 07</t>
  </si>
  <si>
    <t>{a44d2b13-ab1c-44c7-b382-6b9bf6c2e153}</t>
  </si>
  <si>
    <t>Smečky- dveře08</t>
  </si>
  <si>
    <t>Vstup označený 08</t>
  </si>
  <si>
    <t>{2abece05-f2aa-465c-b593-af5d17ffea04}</t>
  </si>
  <si>
    <t>Smečky- dveře10</t>
  </si>
  <si>
    <t>Vstup označený 10</t>
  </si>
  <si>
    <t>{bc0cf5a3-39ad-4c8e-aecc-1c32a8de16ce}</t>
  </si>
  <si>
    <t>Smečky- dveře09</t>
  </si>
  <si>
    <t>Vstup označený 09</t>
  </si>
  <si>
    <t>{8b7056ba-c7d3-42e3-af6d-07f0475b1d2b}</t>
  </si>
  <si>
    <t>Smečky- dveře11</t>
  </si>
  <si>
    <t>Vstup označený 11</t>
  </si>
  <si>
    <t>{fa7cdb2e-c139-4b93-8639-1986adad3e10}</t>
  </si>
  <si>
    <t>Smecky VRN</t>
  </si>
  <si>
    <t>Smečky dveře - VRN</t>
  </si>
  <si>
    <t>{5446c186-c1e1-4cf4-9817-5c06fe072bc8}</t>
  </si>
  <si>
    <t>KRYCÍ LIST SOUPISU PRACÍ</t>
  </si>
  <si>
    <t>Objekt:</t>
  </si>
  <si>
    <t>Smečky- dveře01,03 - Vstup označený 01,03</t>
  </si>
  <si>
    <t>REKAPITULACE ČLENĚNÍ SOUPISU PRACÍ</t>
  </si>
  <si>
    <t>Kód dílu - Popis</t>
  </si>
  <si>
    <t>Cena celkem [CZK]</t>
  </si>
  <si>
    <t>Náklady ze soupisu prací</t>
  </si>
  <si>
    <t>-1</t>
  </si>
  <si>
    <t>HSV - HSV</t>
  </si>
  <si>
    <t xml:space="preserve">    9 - Ostatní konstrukce a práce, bourání</t>
  </si>
  <si>
    <t>PSV - Práce a dodávky PSV</t>
  </si>
  <si>
    <t xml:space="preserve">    766 - Konstrukce truhlářské</t>
  </si>
  <si>
    <t xml:space="preserve">    783 - Dokončovací práce - nátěry</t>
  </si>
  <si>
    <t xml:space="preserve">    787 - Dokončovací práce - zasklívání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</si>
  <si>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</si>
  <si>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</si>
  <si>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</si>
  <si>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</si>
  <si>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</si>
  <si>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</si>
  <si>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</si>
  <si>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</si>
  <si>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</si>
  <si>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</si>
  <si>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</si>
  <si>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</si>
  <si>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</si>
  <si>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</si>
  <si>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ROZPOCET</t>
  </si>
  <si>
    <t>9</t>
  </si>
  <si>
    <t>Ostatní konstrukce a práce, bourání</t>
  </si>
  <si>
    <t>K</t>
  </si>
  <si>
    <t>949101111</t>
  </si>
  <si>
    <t>Lešení pomocné pro objekty pozemních staveb s lešeňovou podlahou v do 1,9 m zatížení do 150 kg/m2</t>
  </si>
  <si>
    <t>kpl</t>
  </si>
  <si>
    <t>CS ÚRS 2020 01</t>
  </si>
  <si>
    <t>4</t>
  </si>
  <si>
    <t>-979110878</t>
  </si>
  <si>
    <t>952901001</t>
  </si>
  <si>
    <t xml:space="preserve">pomocné stavební práce </t>
  </si>
  <si>
    <t>-36030824</t>
  </si>
  <si>
    <t>PSV</t>
  </si>
  <si>
    <t>Práce a dodávky PSV</t>
  </si>
  <si>
    <t>766</t>
  </si>
  <si>
    <t>Konstrukce truhlářské</t>
  </si>
  <si>
    <t>3</t>
  </si>
  <si>
    <t>766610001R</t>
  </si>
  <si>
    <t>Demontáž křídel   k opravám</t>
  </si>
  <si>
    <t>ks</t>
  </si>
  <si>
    <t>16</t>
  </si>
  <si>
    <t>-1034211093</t>
  </si>
  <si>
    <t>766680001R</t>
  </si>
  <si>
    <t>dveřní křídla spasování</t>
  </si>
  <si>
    <t>-1553372717</t>
  </si>
  <si>
    <t>5</t>
  </si>
  <si>
    <t>766680006R</t>
  </si>
  <si>
    <t>Oprava závěsů dveří, výměna kování ( 01 - klika klika, 03 - koule klika)</t>
  </si>
  <si>
    <t>59986470</t>
  </si>
  <si>
    <t>6</t>
  </si>
  <si>
    <t>766690001R</t>
  </si>
  <si>
    <t>D+M okopného plechu</t>
  </si>
  <si>
    <t>-1309370717</t>
  </si>
  <si>
    <t>19</t>
  </si>
  <si>
    <t>766690002</t>
  </si>
  <si>
    <t>Demontáž brana a zástrče</t>
  </si>
  <si>
    <t>1505260021</t>
  </si>
  <si>
    <t>20</t>
  </si>
  <si>
    <t>766690003</t>
  </si>
  <si>
    <t>D+M nového brana</t>
  </si>
  <si>
    <t>-1633179858</t>
  </si>
  <si>
    <t>766690004</t>
  </si>
  <si>
    <t>D+M zástrče</t>
  </si>
  <si>
    <t>72815934</t>
  </si>
  <si>
    <t>783</t>
  </si>
  <si>
    <t>Dokončovací práce - nátěry</t>
  </si>
  <si>
    <t>7</t>
  </si>
  <si>
    <t>783106807</t>
  </si>
  <si>
    <t>Mechanické a chemické odstranění nátěrů z truhlářských konstrukcí odstraňovačem nátěrů</t>
  </si>
  <si>
    <t>m2</t>
  </si>
  <si>
    <t>-191997977</t>
  </si>
  <si>
    <t>8</t>
  </si>
  <si>
    <t>783101201</t>
  </si>
  <si>
    <t>Hrubé obroušení podkladu truhlářských konstrukcí před provedením nátěru</t>
  </si>
  <si>
    <t>-1304265681</t>
  </si>
  <si>
    <t>783101403</t>
  </si>
  <si>
    <t>Oprášení podkladu truhlářských konstrukcí před provedením nátěru</t>
  </si>
  <si>
    <t>423757449</t>
  </si>
  <si>
    <t>10</t>
  </si>
  <si>
    <t>783103120</t>
  </si>
  <si>
    <t>Provedení dvojnásobného napouštěcího nátěru truhlářských konstrukcí</t>
  </si>
  <si>
    <t>CS ÚRS 2023 02</t>
  </si>
  <si>
    <t>1951781916</t>
  </si>
  <si>
    <t>11</t>
  </si>
  <si>
    <t>M</t>
  </si>
  <si>
    <t>24626770</t>
  </si>
  <si>
    <t>hmota nátěrová syntetická napouštěcí a krycí s biocidy na dřevo</t>
  </si>
  <si>
    <t>kg</t>
  </si>
  <si>
    <t>32</t>
  </si>
  <si>
    <t>708204830</t>
  </si>
  <si>
    <t>12</t>
  </si>
  <si>
    <t>783108100</t>
  </si>
  <si>
    <t>Provedení lazurovacího dvojnásobného nátěru truhlářských konstrukcí</t>
  </si>
  <si>
    <t>1414363612</t>
  </si>
  <si>
    <t>13</t>
  </si>
  <si>
    <t>24626707</t>
  </si>
  <si>
    <t>hmota nátěrová  lazurovací na dřevo</t>
  </si>
  <si>
    <t>litr</t>
  </si>
  <si>
    <t>688998142</t>
  </si>
  <si>
    <t>14</t>
  </si>
  <si>
    <t>783122131</t>
  </si>
  <si>
    <t xml:space="preserve">Plošné (plné) tmelení truhlářských konstrukcí včetně přebroušení </t>
  </si>
  <si>
    <t>1393447429</t>
  </si>
  <si>
    <t>787</t>
  </si>
  <si>
    <t>Dokončovací práce - zasklívání</t>
  </si>
  <si>
    <t>787600802</t>
  </si>
  <si>
    <t>Vysklívání oken a dveří plochy skla plochého přes 1 do 3 m2</t>
  </si>
  <si>
    <t>749087837</t>
  </si>
  <si>
    <t>783132211</t>
  </si>
  <si>
    <t>Vysekání stávajícího sklenářského tmelu ze sklenářských výplní</t>
  </si>
  <si>
    <t>m</t>
  </si>
  <si>
    <t>-795901921</t>
  </si>
  <si>
    <t>17</t>
  </si>
  <si>
    <t>787611224</t>
  </si>
  <si>
    <t>Zasklívání oken a dveří pevných s pod(za)tmelením sklem matovaným tl 4 mm</t>
  </si>
  <si>
    <t>-1693450251</t>
  </si>
  <si>
    <t>18</t>
  </si>
  <si>
    <t>998787201</t>
  </si>
  <si>
    <t xml:space="preserve">Přesun hmot </t>
  </si>
  <si>
    <t>%</t>
  </si>
  <si>
    <t>-2092612272</t>
  </si>
  <si>
    <t>Smečky- dveře02 - Vstup označený 02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</si>
  <si>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</si>
  <si>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</si>
  <si>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</si>
  <si>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997 - Přesun sutě</t>
  </si>
  <si>
    <t xml:space="preserve">    998 - Přesun hmot</t>
  </si>
  <si>
    <t xml:space="preserve">    784 - Dokončovací práce - malby a tapety</t>
  </si>
  <si>
    <t>Práce a dodávky HSV</t>
  </si>
  <si>
    <t>Svislé a kompletní konstrukce</t>
  </si>
  <si>
    <t>346272256</t>
  </si>
  <si>
    <t>Přizdívka z pórobetonových tvárnic tl 150 mm</t>
  </si>
  <si>
    <t>-1649258154</t>
  </si>
  <si>
    <t>Úpravy povrchů, podlahy a osazování výplní</t>
  </si>
  <si>
    <t>612315302</t>
  </si>
  <si>
    <t>Vápenná štuková omítka ostění nebo nadpraží</t>
  </si>
  <si>
    <t>-1955157877</t>
  </si>
  <si>
    <t>619995001</t>
  </si>
  <si>
    <t>Začištění omítek kolem oken, dveří, podlah nebo obkladů</t>
  </si>
  <si>
    <t>1779806752</t>
  </si>
  <si>
    <t>642953221</t>
  </si>
  <si>
    <t>Osazování dřevěných  dveřních zárubní a rámů dodatečné pl přes 2,5 m2</t>
  </si>
  <si>
    <t>kus</t>
  </si>
  <si>
    <t>-1469071282</t>
  </si>
  <si>
    <t>-493006004</t>
  </si>
  <si>
    <t>952900002</t>
  </si>
  <si>
    <t>Doplnění podlahy po osazení zárubně</t>
  </si>
  <si>
    <t>-353164868</t>
  </si>
  <si>
    <t>95290001</t>
  </si>
  <si>
    <t>Odsekání obkladu soklu pro osazení zárubně</t>
  </si>
  <si>
    <t>274604863</t>
  </si>
  <si>
    <t>-1720411282</t>
  </si>
  <si>
    <t>952901002</t>
  </si>
  <si>
    <t>Zakrytí schodiště a chodby</t>
  </si>
  <si>
    <t>2140807373</t>
  </si>
  <si>
    <t>962081141</t>
  </si>
  <si>
    <t>Bourání příček ze skleněných tvárnic tl do 150 mm</t>
  </si>
  <si>
    <t>-1557203161</t>
  </si>
  <si>
    <t>964011211</t>
  </si>
  <si>
    <t xml:space="preserve">Vybourání ŽB překladů </t>
  </si>
  <si>
    <t>m3</t>
  </si>
  <si>
    <t>-882339282</t>
  </si>
  <si>
    <t>968072455</t>
  </si>
  <si>
    <t>Vybourání kovových dveřních zárubní pl do 2 m2</t>
  </si>
  <si>
    <t>-238020960</t>
  </si>
  <si>
    <t>997</t>
  </si>
  <si>
    <t>Přesun sutě</t>
  </si>
  <si>
    <t>997013501</t>
  </si>
  <si>
    <t>Odvoz suti a vybouraných hmot na skládku nebo meziskládku do 1 km se složením</t>
  </si>
  <si>
    <t>t</t>
  </si>
  <si>
    <t>2053425964</t>
  </si>
  <si>
    <t>997013211</t>
  </si>
  <si>
    <t>Vnitrostaveništní doprava suti a vybouraných hmot pro budovy v do 6 m ručně</t>
  </si>
  <si>
    <t>-1546125580</t>
  </si>
  <si>
    <t>997013511</t>
  </si>
  <si>
    <t>Odvoz suti a vybouraných hmot z meziskládky na skládku do 1 km s naložením a se složením</t>
  </si>
  <si>
    <t>-593725011</t>
  </si>
  <si>
    <t>997013631</t>
  </si>
  <si>
    <t>Poplatek za uložení na skládce (skládkovné) stavebního odpadu směsného kód odpadu 17 09 04</t>
  </si>
  <si>
    <t>-1114253514</t>
  </si>
  <si>
    <t>998</t>
  </si>
  <si>
    <t>Přesun hmot</t>
  </si>
  <si>
    <t>998011001</t>
  </si>
  <si>
    <t>Přesun hmot pro budovy zděné v do 6 m</t>
  </si>
  <si>
    <t>-1986404467</t>
  </si>
  <si>
    <t>766621212</t>
  </si>
  <si>
    <t>Montáž dřevěných oken plochy přes 1 m2 otevíravých výšky do 2,5 m s rámem do zdiva</t>
  </si>
  <si>
    <t>-966285370</t>
  </si>
  <si>
    <t>766660511</t>
  </si>
  <si>
    <t>Montáž vchodových dveří jednokřídlových bez nadsvětlíku do dřevěné kce</t>
  </si>
  <si>
    <t>-1878883149</t>
  </si>
  <si>
    <t>61161001</t>
  </si>
  <si>
    <t>dveře vchodové+okno vč. kování,klk,okapnice, prahů a pod.</t>
  </si>
  <si>
    <t>1988331410</t>
  </si>
  <si>
    <t>766691911</t>
  </si>
  <si>
    <t>Vyvěšení nebo zavěšení dřevěných křídel oken pl do 1,5 m2</t>
  </si>
  <si>
    <t>285034778</t>
  </si>
  <si>
    <t>22</t>
  </si>
  <si>
    <t>766691915</t>
  </si>
  <si>
    <t>Vyvěšení nebo zavěšení dřevěných křídel dveří pl přes 2 m2</t>
  </si>
  <si>
    <t>-347787059</t>
  </si>
  <si>
    <t>23</t>
  </si>
  <si>
    <t>766695203</t>
  </si>
  <si>
    <t>D+M nové brano</t>
  </si>
  <si>
    <t>1387858705</t>
  </si>
  <si>
    <t>24</t>
  </si>
  <si>
    <t>766695212</t>
  </si>
  <si>
    <t>Montáž truhlářských prahů dveří jednokřídlových š do 10 cm ( práho součástí dodávky dveří)</t>
  </si>
  <si>
    <t>1732325075</t>
  </si>
  <si>
    <t>25</t>
  </si>
  <si>
    <t>998766201</t>
  </si>
  <si>
    <t>906574762</t>
  </si>
  <si>
    <t>26</t>
  </si>
  <si>
    <t>1744397255</t>
  </si>
  <si>
    <t>27</t>
  </si>
  <si>
    <t>hmota nátěrová syntetická napouštěcí  na dřevo</t>
  </si>
  <si>
    <t>884008623</t>
  </si>
  <si>
    <t>28</t>
  </si>
  <si>
    <t>-1558886754</t>
  </si>
  <si>
    <t>29</t>
  </si>
  <si>
    <t>hmota nátěrová syntetická  lazurovací na dřevo</t>
  </si>
  <si>
    <t>-1588682407</t>
  </si>
  <si>
    <t>784</t>
  </si>
  <si>
    <t>Dokončovací práce - malby a tapety</t>
  </si>
  <si>
    <t>30</t>
  </si>
  <si>
    <t>784321033</t>
  </si>
  <si>
    <t>Dvojnásobné silikátové malby  - ostění</t>
  </si>
  <si>
    <t>-1501373722</t>
  </si>
  <si>
    <t>31</t>
  </si>
  <si>
    <t>787616361</t>
  </si>
  <si>
    <t>Zasklívání oken dvjsklem CONNEX 6 mléčným- dodávka a  montáž</t>
  </si>
  <si>
    <t>-1956968582</t>
  </si>
  <si>
    <t>Přesun hmot procentní pro zasklívání v objektech v do 6 m</t>
  </si>
  <si>
    <t>1086702154</t>
  </si>
  <si>
    <t>Smečky- dveře04 - Vstup označený 04</t>
  </si>
  <si>
    <t>2089859525</t>
  </si>
  <si>
    <t>-354914281</t>
  </si>
  <si>
    <t>612321141</t>
  </si>
  <si>
    <t>Vápenocementová omítka štuková dvouvrstvá vnitřních stěn nanášená ručně</t>
  </si>
  <si>
    <t>1248478476</t>
  </si>
  <si>
    <t>622321141</t>
  </si>
  <si>
    <t>Vápenocementová omítka štuková dvouvrstvá vnějších stěn nanášená ručně</t>
  </si>
  <si>
    <t>2097797563</t>
  </si>
  <si>
    <t>1773266961</t>
  </si>
  <si>
    <t>-1717622153</t>
  </si>
  <si>
    <t>-1621510901</t>
  </si>
  <si>
    <t>-612819869</t>
  </si>
  <si>
    <t>1569991645</t>
  </si>
  <si>
    <t>952900003</t>
  </si>
  <si>
    <t>Doplnění a oprava fasády po vybourání markýzy</t>
  </si>
  <si>
    <t>356807106</t>
  </si>
  <si>
    <t>-1309558644</t>
  </si>
  <si>
    <t>963012510</t>
  </si>
  <si>
    <t>Bourání stropů - markýzy</t>
  </si>
  <si>
    <t>-1633301233</t>
  </si>
  <si>
    <t>-1552810984</t>
  </si>
  <si>
    <t>968072456</t>
  </si>
  <si>
    <t>Vysklení ocelové stěny a odvoz</t>
  </si>
  <si>
    <t>-2007474759</t>
  </si>
  <si>
    <t>-1391805815</t>
  </si>
  <si>
    <t>1041721780</t>
  </si>
  <si>
    <t>1347218222</t>
  </si>
  <si>
    <t>-1481546890</t>
  </si>
  <si>
    <t>1082970000</t>
  </si>
  <si>
    <t>767691822</t>
  </si>
  <si>
    <t>Vyvěšení nebo zavěšení kovových křídel dveří do 2 m2</t>
  </si>
  <si>
    <t>749204095</t>
  </si>
  <si>
    <t>766660551</t>
  </si>
  <si>
    <t>Montáž vchodových dveří dvoukřídlových bez nadsvětlíku do dřevěné kce</t>
  </si>
  <si>
    <t>-1705882471</t>
  </si>
  <si>
    <t>61173001</t>
  </si>
  <si>
    <t>dveře dvoukřídlé dřevěné plné vchodové 180x200 cm vč. prahů , okapnice , kování pod.</t>
  </si>
  <si>
    <t>891407220</t>
  </si>
  <si>
    <t>Montáž truhlářských prahů dveří jednokřídlových š do 10 cm( práh součástí dodávky dveří)</t>
  </si>
  <si>
    <t>-1765693877</t>
  </si>
  <si>
    <t>Přesun hmot procentní pro kce truhlářské v objektech v do 6 m</t>
  </si>
  <si>
    <t>-789796759</t>
  </si>
  <si>
    <t>-26113582</t>
  </si>
  <si>
    <t>-1535010946</t>
  </si>
  <si>
    <t>Provedení lazurovacího dvojnásobnéhoo nátěru truhlářských konstrukcí</t>
  </si>
  <si>
    <t>1501585677</t>
  </si>
  <si>
    <t>981258528</t>
  </si>
  <si>
    <t>-165028053</t>
  </si>
  <si>
    <t>Smečky- dveře05 - Vstup označený 05</t>
  </si>
  <si>
    <t xml:space="preserve">    762 - Konstrukce tesařské</t>
  </si>
  <si>
    <t xml:space="preserve">      766 - Konstrukce truhlářské</t>
  </si>
  <si>
    <t xml:space="preserve">    767 - Konstrukce zámečnické</t>
  </si>
  <si>
    <t>-620276195</t>
  </si>
  <si>
    <t>1958650427</t>
  </si>
  <si>
    <t>622142001</t>
  </si>
  <si>
    <t>Potažení vnějších stěn sklovláknitým pletivem vtlačeným do tenkovrstvé hmoty</t>
  </si>
  <si>
    <t>-421878276</t>
  </si>
  <si>
    <t>-650043092</t>
  </si>
  <si>
    <t>736412658</t>
  </si>
  <si>
    <t>-2097310700</t>
  </si>
  <si>
    <t>-922040295</t>
  </si>
  <si>
    <t>1122452516</t>
  </si>
  <si>
    <t>1842814553</t>
  </si>
  <si>
    <t>Vybourání kovových dveřních zárubní pl přes 2 m2</t>
  </si>
  <si>
    <t>1585172449</t>
  </si>
  <si>
    <t>968072457</t>
  </si>
  <si>
    <t>Odvoz ocelových dveří</t>
  </si>
  <si>
    <t>1523369479</t>
  </si>
  <si>
    <t>-1327126659</t>
  </si>
  <si>
    <t>2002893242</t>
  </si>
  <si>
    <t>1495248111</t>
  </si>
  <si>
    <t>333235098</t>
  </si>
  <si>
    <t>125387780</t>
  </si>
  <si>
    <t>762</t>
  </si>
  <si>
    <t>Konstrukce tesařské</t>
  </si>
  <si>
    <t>762431016</t>
  </si>
  <si>
    <t>Obložení stěn z desek OSB tl 22 mm na sraz přibíjených</t>
  </si>
  <si>
    <t>-1530892357</t>
  </si>
  <si>
    <t>713191211</t>
  </si>
  <si>
    <t>Bandážování spár desek</t>
  </si>
  <si>
    <t>300933905</t>
  </si>
  <si>
    <t>766111820</t>
  </si>
  <si>
    <t>Demontáž  stěn dřevěných plných</t>
  </si>
  <si>
    <t>-302315183</t>
  </si>
  <si>
    <t>998762201</t>
  </si>
  <si>
    <t>-1726557099</t>
  </si>
  <si>
    <t>-1584268849</t>
  </si>
  <si>
    <t>2088856428</t>
  </si>
  <si>
    <t>Montáž truhlářských prahů dveří jednokřídlových š do 10 cm ( práh součástí dodávky dveří)</t>
  </si>
  <si>
    <t>993425687</t>
  </si>
  <si>
    <t>-231627005</t>
  </si>
  <si>
    <t>767</t>
  </si>
  <si>
    <t>Konstrukce zámečnické</t>
  </si>
  <si>
    <t>767691832</t>
  </si>
  <si>
    <t>Vyvěšení nebo zavěšení kovových křídel vrat do 4 m2</t>
  </si>
  <si>
    <t>-658795590</t>
  </si>
  <si>
    <t>199037342</t>
  </si>
  <si>
    <t>-544870085</t>
  </si>
  <si>
    <t>-283554524</t>
  </si>
  <si>
    <t>1895559740</t>
  </si>
  <si>
    <t>-2121315764</t>
  </si>
  <si>
    <t>Smečky- dveře06 - Vstup označený 06</t>
  </si>
  <si>
    <t xml:space="preserve">    1 - Zemní práce</t>
  </si>
  <si>
    <t xml:space="preserve">    2 - Zakládání</t>
  </si>
  <si>
    <t xml:space="preserve">    5 - Komunikace pozemní</t>
  </si>
  <si>
    <t>Zemní práce</t>
  </si>
  <si>
    <t>113106161</t>
  </si>
  <si>
    <t>Rozebrání dlažeb vozovek z drobných kostek s ložem z kameniva ručně</t>
  </si>
  <si>
    <t>-839523768</t>
  </si>
  <si>
    <t>132212131</t>
  </si>
  <si>
    <t>Hloubení nezapažených rýh šířky do 800 mm v soudržných horninách třídy těžitelnosti I skupiny 3 ručně</t>
  </si>
  <si>
    <t>hod</t>
  </si>
  <si>
    <t>-785462379</t>
  </si>
  <si>
    <t>162211201</t>
  </si>
  <si>
    <t>Vodorovné přemístění do 10 m nošením výkopku z horniny třídy těžitelnosti I skupiny 1 až 3</t>
  </si>
  <si>
    <t>-906006275</t>
  </si>
  <si>
    <t>162751117</t>
  </si>
  <si>
    <t>Vodorovné přemístění přes 9 000 do 10000 m výkopku/sypaniny z horniny třídy těžitelnosti I skupiny 1 až 3</t>
  </si>
  <si>
    <t>1563934223</t>
  </si>
  <si>
    <t>162751119</t>
  </si>
  <si>
    <t>Příplatek k vodorovnému přemístění výkopku/sypaniny z horniny třídy těžitelnosti I skupiny 1 až 3 ZKD 1000 m přes 10000 m</t>
  </si>
  <si>
    <t>957742459</t>
  </si>
  <si>
    <t>167111101</t>
  </si>
  <si>
    <t>Nakládání výkopku z hornin třídy těžitelnosti I skupiny 1 až 3 ručně</t>
  </si>
  <si>
    <t>1268641783</t>
  </si>
  <si>
    <t>171201221</t>
  </si>
  <si>
    <t>Poplatek za uložení na skládce (skládkovné) zeminy a kamení kód odpadu 17 05 04</t>
  </si>
  <si>
    <t>-589235941</t>
  </si>
  <si>
    <t>171251201</t>
  </si>
  <si>
    <t>Uložení sypaniny na skládky nebo meziskládky</t>
  </si>
  <si>
    <t>1823210626</t>
  </si>
  <si>
    <t>Zakládání</t>
  </si>
  <si>
    <t>274313611</t>
  </si>
  <si>
    <t>Základové pásy z betonu tř. C 16/20</t>
  </si>
  <si>
    <t>1505177445</t>
  </si>
  <si>
    <t>342272245</t>
  </si>
  <si>
    <t>Příčka z pórobetonových hladkých tvárnic na tenkovrstvou maltu tl 150 mm</t>
  </si>
  <si>
    <t>-2003444482</t>
  </si>
  <si>
    <t>Komunikace pozemní</t>
  </si>
  <si>
    <t>591211111</t>
  </si>
  <si>
    <t>Kladení dlažby z kostek drobných z kamene do lože z kameniva těženého tl 50 mm</t>
  </si>
  <si>
    <t>495403568</t>
  </si>
  <si>
    <t>58381011</t>
  </si>
  <si>
    <t>kostka  dlažební  chybějící, ostatní původní</t>
  </si>
  <si>
    <t>-2011565891</t>
  </si>
  <si>
    <t>-224035330</t>
  </si>
  <si>
    <t>391553820</t>
  </si>
  <si>
    <t>-887435679</t>
  </si>
  <si>
    <t>1150515124</t>
  </si>
  <si>
    <t>-845560566</t>
  </si>
  <si>
    <t>1381184857</t>
  </si>
  <si>
    <t>1473657974</t>
  </si>
  <si>
    <t>-984174238</t>
  </si>
  <si>
    <t>-2019244793</t>
  </si>
  <si>
    <t>41</t>
  </si>
  <si>
    <t>Vysklení a odvoz</t>
  </si>
  <si>
    <t>280150023</t>
  </si>
  <si>
    <t>1811234897</t>
  </si>
  <si>
    <t>-1600324889</t>
  </si>
  <si>
    <t>442146756</t>
  </si>
  <si>
    <t>721582417</t>
  </si>
  <si>
    <t>-1950090821</t>
  </si>
  <si>
    <t>766621011</t>
  </si>
  <si>
    <t xml:space="preserve">Montáž dřevěných rámů mříží  pevných </t>
  </si>
  <si>
    <t>-1102267900</t>
  </si>
  <si>
    <t>-1548167641</t>
  </si>
  <si>
    <t>-107115089</t>
  </si>
  <si>
    <t>dveře dvoukřídlé dřevěné plné vchodové 180x200 cm vč. prahů , okapnice , kování,  mříže a pod.</t>
  </si>
  <si>
    <t>2117092117</t>
  </si>
  <si>
    <t>1970241752</t>
  </si>
  <si>
    <t>767122111</t>
  </si>
  <si>
    <t>Montáž otevíravé mříže  s výplní z tahokovu</t>
  </si>
  <si>
    <t>-1316796225</t>
  </si>
  <si>
    <t>33</t>
  </si>
  <si>
    <t>54912000</t>
  </si>
  <si>
    <t>mříž  otvíravá - iahokov</t>
  </si>
  <si>
    <t>322374666</t>
  </si>
  <si>
    <t>34</t>
  </si>
  <si>
    <t>530183796</t>
  </si>
  <si>
    <t>35</t>
  </si>
  <si>
    <t>998767201</t>
  </si>
  <si>
    <t>1552895050</t>
  </si>
  <si>
    <t>36</t>
  </si>
  <si>
    <t>-415341809</t>
  </si>
  <si>
    <t>37</t>
  </si>
  <si>
    <t>1462497264</t>
  </si>
  <si>
    <t>38</t>
  </si>
  <si>
    <t>-865518892</t>
  </si>
  <si>
    <t>39</t>
  </si>
  <si>
    <t>784882040</t>
  </si>
  <si>
    <t>40</t>
  </si>
  <si>
    <t>1120782571</t>
  </si>
  <si>
    <t>Smečky- dveře07 - Vstup označený 07</t>
  </si>
  <si>
    <t>1578010654</t>
  </si>
  <si>
    <t>-499461460</t>
  </si>
  <si>
    <t>1702240272</t>
  </si>
  <si>
    <t>1137608408</t>
  </si>
  <si>
    <t>1771530932</t>
  </si>
  <si>
    <t>-1414996926</t>
  </si>
  <si>
    <t>721056281</t>
  </si>
  <si>
    <t>-1862244736</t>
  </si>
  <si>
    <t>Montáž dvoukřídlového rámu</t>
  </si>
  <si>
    <t>1501908749</t>
  </si>
  <si>
    <t>2 otevíratelné rámy vč. kování</t>
  </si>
  <si>
    <t>1494163254</t>
  </si>
  <si>
    <t>Montáž truhlářských prahů dveří jednokřídlových š do 10 cm( prahy součástí dodávky dveří)</t>
  </si>
  <si>
    <t>-75616486</t>
  </si>
  <si>
    <t>705783208</t>
  </si>
  <si>
    <t>1126932579</t>
  </si>
  <si>
    <t>-1755318863</t>
  </si>
  <si>
    <t>816170407</t>
  </si>
  <si>
    <t>-772244780</t>
  </si>
  <si>
    <t>-67245600</t>
  </si>
  <si>
    <t>Smečky- dveře08 - Vstup označený 08</t>
  </si>
  <si>
    <t>-485155096</t>
  </si>
  <si>
    <t>500592782</t>
  </si>
  <si>
    <t>-191018825</t>
  </si>
  <si>
    <t>-2020999896</t>
  </si>
  <si>
    <t>1450433701</t>
  </si>
  <si>
    <t>1395742003</t>
  </si>
  <si>
    <t>352794401</t>
  </si>
  <si>
    <t>-615035625</t>
  </si>
  <si>
    <t>-408768343</t>
  </si>
  <si>
    <t>2039818889</t>
  </si>
  <si>
    <t>608279810</t>
  </si>
  <si>
    <t>997013512</t>
  </si>
  <si>
    <t>Odvoz plechových dveří</t>
  </si>
  <si>
    <t>-219003008</t>
  </si>
  <si>
    <t>-106571489</t>
  </si>
  <si>
    <t>1379065173</t>
  </si>
  <si>
    <t>-2119841155</t>
  </si>
  <si>
    <t>dveře dvoukřídlé dřevěné plné vchodové 1,975*2,594 cm vč. prahů , okapnice , kování pod.</t>
  </si>
  <si>
    <t>1146124240</t>
  </si>
  <si>
    <t>-447521495</t>
  </si>
  <si>
    <t>766695001</t>
  </si>
  <si>
    <t>Zástrč na pasivním křídle dveří</t>
  </si>
  <si>
    <t>2016842714</t>
  </si>
  <si>
    <t>-175587694</t>
  </si>
  <si>
    <t>565194135</t>
  </si>
  <si>
    <t>-1751981934</t>
  </si>
  <si>
    <t>-1783605680</t>
  </si>
  <si>
    <t>1808558641</t>
  </si>
  <si>
    <t>-979255625</t>
  </si>
  <si>
    <t>-472773791</t>
  </si>
  <si>
    <t>Smečky- dveře10 - Vstup označený 10</t>
  </si>
  <si>
    <t>Začištění omítek kolem rámu</t>
  </si>
  <si>
    <t>-1333543670</t>
  </si>
  <si>
    <t>-154223204</t>
  </si>
  <si>
    <t>266768779</t>
  </si>
  <si>
    <t>1370007594</t>
  </si>
  <si>
    <t>2005515502</t>
  </si>
  <si>
    <t>767630111</t>
  </si>
  <si>
    <t>Montáž ocelového rámu  posuvného rámu</t>
  </si>
  <si>
    <t>1019680751</t>
  </si>
  <si>
    <t>kovový rám vyplněný latěmi</t>
  </si>
  <si>
    <t>1819597122</t>
  </si>
  <si>
    <t>-177297633</t>
  </si>
  <si>
    <t>-388908884</t>
  </si>
  <si>
    <t>1789907977</t>
  </si>
  <si>
    <t>-630919683</t>
  </si>
  <si>
    <t>-565548544</t>
  </si>
  <si>
    <t>Dvojnásobné silikátové malby  - po osazení rámu</t>
  </si>
  <si>
    <t>417547033</t>
  </si>
  <si>
    <t>Smečky- dveře09 - Vstup označený 09</t>
  </si>
  <si>
    <t>1420387907</t>
  </si>
  <si>
    <t>-1292970417</t>
  </si>
  <si>
    <t>642953121</t>
  </si>
  <si>
    <t>Osazování dřevěných  dveřních zárubní a rámů dodatečné pl do 2,5 m2</t>
  </si>
  <si>
    <t>547422192</t>
  </si>
  <si>
    <t>-1784328657</t>
  </si>
  <si>
    <t>-384462928</t>
  </si>
  <si>
    <t>-1839030565</t>
  </si>
  <si>
    <t>-1900070976</t>
  </si>
  <si>
    <t>968072402</t>
  </si>
  <si>
    <t>Jádrový vrt pro přemístění VZT potrubí</t>
  </si>
  <si>
    <t>-1876746650</t>
  </si>
  <si>
    <t>-46140588</t>
  </si>
  <si>
    <t>-2085846030</t>
  </si>
  <si>
    <t>-846789821</t>
  </si>
  <si>
    <t>-131617282</t>
  </si>
  <si>
    <t>-331954227</t>
  </si>
  <si>
    <t>1340805888</t>
  </si>
  <si>
    <t xml:space="preserve">Demontáž brana </t>
  </si>
  <si>
    <t>679358747</t>
  </si>
  <si>
    <t>-426024716</t>
  </si>
  <si>
    <t>766691914</t>
  </si>
  <si>
    <t>Vyvěšení nebo zavěšení dřevěných křídel dveří pl do 2 m2</t>
  </si>
  <si>
    <t>592072934</t>
  </si>
  <si>
    <t>766660411</t>
  </si>
  <si>
    <t>Montáž vchodových dveří jednokřídlových bez nadsvětlíku do zdiva</t>
  </si>
  <si>
    <t>-738955438</t>
  </si>
  <si>
    <t>dveře jednokřídlé dřevěné plné vchodové 0,885*2,075 cm vč. prahů , okapnice , kování pod.</t>
  </si>
  <si>
    <t>2073731011</t>
  </si>
  <si>
    <t>766695213</t>
  </si>
  <si>
    <t>Úprava dveří pro elektronický zámek</t>
  </si>
  <si>
    <t>-2035613446</t>
  </si>
  <si>
    <t>638505123</t>
  </si>
  <si>
    <t>-478652151</t>
  </si>
  <si>
    <t>582242250</t>
  </si>
  <si>
    <t>-948145631</t>
  </si>
  <si>
    <t>77945013</t>
  </si>
  <si>
    <t>-495371796</t>
  </si>
  <si>
    <t>Smečky- dveře11 - Vstup označený 11</t>
  </si>
  <si>
    <t>1399893888</t>
  </si>
  <si>
    <t>-384486599</t>
  </si>
  <si>
    <t>-989203734</t>
  </si>
  <si>
    <t>-413121445</t>
  </si>
  <si>
    <t>-663653021</t>
  </si>
  <si>
    <t>-711523810</t>
  </si>
  <si>
    <t>-1399392532</t>
  </si>
  <si>
    <t>968062456</t>
  </si>
  <si>
    <t>Vybourání dřevěných dveřních zárubní pl přes 2 m2</t>
  </si>
  <si>
    <t>-142318326</t>
  </si>
  <si>
    <t>1385100135</t>
  </si>
  <si>
    <t>-77437105</t>
  </si>
  <si>
    <t>-5974970</t>
  </si>
  <si>
    <t>253891033</t>
  </si>
  <si>
    <t>447030929</t>
  </si>
  <si>
    <t>953712476</t>
  </si>
  <si>
    <t>-737566469</t>
  </si>
  <si>
    <t>dveře dvoukřídlé dřevěné plné vchodové 1,405*2,057 cm vč. prahů , okapnice , kování pod.</t>
  </si>
  <si>
    <t>-1706338425</t>
  </si>
  <si>
    <t>-915395168</t>
  </si>
  <si>
    <t>1549023409</t>
  </si>
  <si>
    <t>-1037649012</t>
  </si>
  <si>
    <t>-478482933</t>
  </si>
  <si>
    <t>-625259060</t>
  </si>
  <si>
    <t>-399173151</t>
  </si>
  <si>
    <t>2059460580</t>
  </si>
  <si>
    <t>Smecky VRN - Smečky dveře - VRN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</si>
  <si>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</si>
  <si>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</si>
  <si>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</si>
  <si>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</si>
  <si>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 xml:space="preserve">    VRN8 - Přesun stavebních kapacit</t>
  </si>
  <si>
    <t>VRN</t>
  </si>
  <si>
    <t>Vedlejší rozpočtové náklady</t>
  </si>
  <si>
    <t>VRN3</t>
  </si>
  <si>
    <t>Zařízení staveniště</t>
  </si>
  <si>
    <t>031002000</t>
  </si>
  <si>
    <t>Související práce pro zařízení staveniště</t>
  </si>
  <si>
    <t>…</t>
  </si>
  <si>
    <t>CS ÚRS 2017 01</t>
  </si>
  <si>
    <t>1024</t>
  </si>
  <si>
    <t>1531916213</t>
  </si>
  <si>
    <t>VRN6</t>
  </si>
  <si>
    <t>Územní vlivy</t>
  </si>
  <si>
    <t>062002000</t>
  </si>
  <si>
    <t>Ztížené dopravní podmínky</t>
  </si>
  <si>
    <t>-11719969</t>
  </si>
  <si>
    <t>065002000</t>
  </si>
  <si>
    <t>Mimostaveništní doprava materiálů</t>
  </si>
  <si>
    <t>-1152495369</t>
  </si>
  <si>
    <t>VRN7</t>
  </si>
  <si>
    <t>Provozní vlivy</t>
  </si>
  <si>
    <t>071002000</t>
  </si>
  <si>
    <t>Provoz investora, třetích osob</t>
  </si>
  <si>
    <t>-531814503</t>
  </si>
  <si>
    <t>VRN8</t>
  </si>
  <si>
    <t>Přesun stavebních kapacit</t>
  </si>
  <si>
    <t>084003000</t>
  </si>
  <si>
    <t>za práci v noci, o sobotách a nedělích, ve státem uznaný svátek</t>
  </si>
  <si>
    <t>1999984517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</si>
</sst>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%"/>
    <numFmt numFmtId="167" formatCode="dd\.mm\.yyyy"/>
    <numFmt numFmtId="168" formatCode="#,##0.00000"/>
    <numFmt numFmtId="169" formatCode="#,##0.000"/>
  </numFmts>
  <fonts count="69">
    <font>
      <sz val="8"/>
      <name val="Arial CE"/>
      <family val="2"/>
    </font>
    <font>
      <sz val="11"/>
      <color indexed="8"/>
      <name val="Calibri"/>
      <family val="2"/>
    </font>
    <font>
      <sz val="10"/>
      <color indexed="55"/>
      <name val="Arial CE"/>
      <family val="0"/>
    </font>
    <font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9"/>
      <name val="Arial CE"/>
      <family val="0"/>
    </font>
    <font>
      <b/>
      <sz val="14"/>
      <name val="Arial CE"/>
      <family val="0"/>
    </font>
    <font>
      <sz val="8"/>
      <color indexed="48"/>
      <name val="Arial CE"/>
      <family val="0"/>
    </font>
    <font>
      <b/>
      <sz val="12"/>
      <color indexed="55"/>
      <name val="Arial CE"/>
      <family val="0"/>
    </font>
    <font>
      <b/>
      <sz val="8"/>
      <color indexed="55"/>
      <name val="Arial CE"/>
      <family val="0"/>
    </font>
    <font>
      <b/>
      <sz val="10"/>
      <name val="Arial CE"/>
      <family val="0"/>
    </font>
    <font>
      <b/>
      <sz val="10"/>
      <color indexed="55"/>
      <name val="Arial CE"/>
      <family val="0"/>
    </font>
    <font>
      <b/>
      <sz val="10"/>
      <color indexed="63"/>
      <name val="Arial CE"/>
      <family val="0"/>
    </font>
    <font>
      <sz val="12"/>
      <color indexed="55"/>
      <name val="Arial CE"/>
      <family val="0"/>
    </font>
    <font>
      <sz val="8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sz val="18"/>
      <color indexed="12"/>
      <name val="Wingdings 2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10"/>
      <color indexed="48"/>
      <name val="Arial CE"/>
      <family val="0"/>
    </font>
    <font>
      <sz val="8"/>
      <color indexed="16"/>
      <name val="Arial CE"/>
      <family val="0"/>
    </font>
    <font>
      <b/>
      <sz val="8"/>
      <name val="Arial CE"/>
      <family val="0"/>
    </font>
    <font>
      <i/>
      <sz val="9"/>
      <color indexed="12"/>
      <name val="Arial CE"/>
      <family val="0"/>
    </font>
    <font>
      <i/>
      <sz val="8"/>
      <color indexed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2" borderId="0" applyNumberFormat="0" applyBorder="0" applyAlignment="0" applyProtection="0"/>
    <xf numFmtId="0" fontId="63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32" borderId="0" xfId="0" applyFont="1" applyFill="1" applyAlignment="1" applyProtection="1">
      <alignment horizontal="left" vertical="center"/>
      <protection locked="0"/>
    </xf>
    <xf numFmtId="49" fontId="3" fillId="3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2" xfId="0" applyFont="1" applyBorder="1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13" xfId="0" applyFont="1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2" xfId="0" applyFont="1" applyBorder="1" applyAlignment="1">
      <alignment vertical="center"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7" fontId="3" fillId="0" borderId="0" xfId="0" applyNumberFormat="1" applyFont="1" applyAlignment="1" applyProtection="1">
      <alignment horizontal="left" vertical="center"/>
      <protection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23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2" xfId="0" applyFont="1" applyBorder="1" applyAlignment="1">
      <alignment vertical="center"/>
    </xf>
    <xf numFmtId="4" fontId="18" fillId="0" borderId="26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8" fontId="18" fillId="0" borderId="0" xfId="0" applyNumberFormat="1" applyFont="1" applyBorder="1" applyAlignment="1" applyProtection="1">
      <alignment vertical="center"/>
      <protection/>
    </xf>
    <xf numFmtId="4" fontId="18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36" applyFont="1" applyAlignment="1">
      <alignment horizontal="center" vertical="center"/>
    </xf>
    <xf numFmtId="0" fontId="6" fillId="0" borderId="12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12" xfId="0" applyFont="1" applyBorder="1" applyAlignment="1">
      <alignment vertical="center"/>
    </xf>
    <xf numFmtId="4" fontId="27" fillId="0" borderId="26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8" fontId="27" fillId="0" borderId="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27" xfId="0" applyNumberFormat="1" applyFont="1" applyBorder="1" applyAlignment="1" applyProtection="1">
      <alignment vertical="center"/>
      <protection/>
    </xf>
    <xf numFmtId="4" fontId="27" fillId="0" borderId="28" xfId="0" applyNumberFormat="1" applyFont="1" applyBorder="1" applyAlignment="1" applyProtection="1">
      <alignment vertical="center"/>
      <protection/>
    </xf>
    <xf numFmtId="168" fontId="27" fillId="0" borderId="28" xfId="0" applyNumberFormat="1" applyFont="1" applyBorder="1" applyAlignment="1" applyProtection="1">
      <alignment vertical="center"/>
      <protection/>
    </xf>
    <xf numFmtId="4" fontId="27" fillId="0" borderId="29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7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right" vertical="center"/>
    </xf>
    <xf numFmtId="0" fontId="0" fillId="33" borderId="0" xfId="0" applyFont="1" applyFill="1" applyAlignment="1">
      <alignment vertical="center"/>
    </xf>
    <xf numFmtId="0" fontId="5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5" fillId="33" borderId="16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center" vertical="center"/>
    </xf>
    <xf numFmtId="4" fontId="5" fillId="33" borderId="16" xfId="0" applyNumberFormat="1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17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0" fillId="33" borderId="0" xfId="0" applyFont="1" applyFill="1" applyAlignment="1" applyProtection="1">
      <alignment horizontal="left" vertical="center"/>
      <protection/>
    </xf>
    <xf numFmtId="0" fontId="20" fillId="33" borderId="0" xfId="0" applyFont="1" applyFill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8" xfId="0" applyFont="1" applyBorder="1" applyAlignment="1" applyProtection="1">
      <alignment horizontal="left" vertical="center"/>
      <protection/>
    </xf>
    <xf numFmtId="0" fontId="7" fillId="0" borderId="28" xfId="0" applyFont="1" applyBorder="1" applyAlignment="1" applyProtection="1">
      <alignment vertical="center"/>
      <protection/>
    </xf>
    <xf numFmtId="4" fontId="7" fillId="0" borderId="28" xfId="0" applyNumberFormat="1" applyFont="1" applyBorder="1" applyAlignment="1" applyProtection="1">
      <alignment vertical="center"/>
      <protection/>
    </xf>
    <xf numFmtId="0" fontId="7" fillId="0" borderId="12" xfId="0" applyFont="1" applyBorder="1" applyAlignment="1">
      <alignment vertical="center"/>
    </xf>
    <xf numFmtId="0" fontId="8" fillId="0" borderId="12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8" xfId="0" applyFont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vertical="center"/>
      <protection/>
    </xf>
    <xf numFmtId="4" fontId="8" fillId="0" borderId="28" xfId="0" applyNumberFormat="1" applyFont="1" applyBorder="1" applyAlignment="1" applyProtection="1">
      <alignment vertical="center"/>
      <protection/>
    </xf>
    <xf numFmtId="0" fontId="8" fillId="0" borderId="12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20" fillId="33" borderId="22" xfId="0" applyFont="1" applyFill="1" applyBorder="1" applyAlignment="1" applyProtection="1">
      <alignment horizontal="center" vertical="center" wrapText="1"/>
      <protection/>
    </xf>
    <xf numFmtId="0" fontId="20" fillId="33" borderId="23" xfId="0" applyFont="1" applyFill="1" applyBorder="1" applyAlignment="1" applyProtection="1">
      <alignment horizontal="center" vertical="center" wrapText="1"/>
      <protection/>
    </xf>
    <xf numFmtId="0" fontId="20" fillId="33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9" xfId="0" applyBorder="1" applyAlignment="1" applyProtection="1">
      <alignment vertical="center"/>
      <protection/>
    </xf>
    <xf numFmtId="168" fontId="29" fillId="0" borderId="19" xfId="0" applyNumberFormat="1" applyFont="1" applyBorder="1" applyAlignment="1" applyProtection="1">
      <alignment/>
      <protection/>
    </xf>
    <xf numFmtId="168" fontId="29" fillId="0" borderId="20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12" xfId="0" applyFont="1" applyBorder="1" applyAlignment="1">
      <alignment/>
    </xf>
    <xf numFmtId="0" fontId="9" fillId="0" borderId="26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8" fontId="9" fillId="0" borderId="0" xfId="0" applyNumberFormat="1" applyFont="1" applyBorder="1" applyAlignment="1" applyProtection="1">
      <alignment/>
      <protection/>
    </xf>
    <xf numFmtId="168" fontId="9" fillId="0" borderId="21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31" xfId="0" applyFont="1" applyBorder="1" applyAlignment="1" applyProtection="1">
      <alignment horizontal="center" vertical="center"/>
      <protection/>
    </xf>
    <xf numFmtId="49" fontId="20" fillId="0" borderId="31" xfId="0" applyNumberFormat="1" applyFont="1" applyBorder="1" applyAlignment="1" applyProtection="1">
      <alignment horizontal="left" vertical="center" wrapText="1"/>
      <protection/>
    </xf>
    <xf numFmtId="0" fontId="20" fillId="0" borderId="31" xfId="0" applyFont="1" applyBorder="1" applyAlignment="1" applyProtection="1">
      <alignment horizontal="left" vertical="center" wrapText="1"/>
      <protection/>
    </xf>
    <xf numFmtId="0" fontId="20" fillId="0" borderId="31" xfId="0" applyFont="1" applyBorder="1" applyAlignment="1" applyProtection="1">
      <alignment horizontal="center" vertical="center" wrapText="1"/>
      <protection/>
    </xf>
    <xf numFmtId="169" fontId="20" fillId="0" borderId="31" xfId="0" applyNumberFormat="1" applyFont="1" applyBorder="1" applyAlignment="1" applyProtection="1">
      <alignment vertical="center"/>
      <protection/>
    </xf>
    <xf numFmtId="4" fontId="20" fillId="32" borderId="31" xfId="0" applyNumberFormat="1" applyFont="1" applyFill="1" applyBorder="1" applyAlignment="1" applyProtection="1">
      <alignment vertical="center"/>
      <protection locked="0"/>
    </xf>
    <xf numFmtId="4" fontId="20" fillId="0" borderId="31" xfId="0" applyNumberFormat="1" applyFont="1" applyBorder="1" applyAlignment="1" applyProtection="1">
      <alignment vertical="center"/>
      <protection/>
    </xf>
    <xf numFmtId="0" fontId="21" fillId="32" borderId="26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8" fontId="21" fillId="0" borderId="0" xfId="0" applyNumberFormat="1" applyFont="1" applyBorder="1" applyAlignment="1" applyProtection="1">
      <alignment vertical="center"/>
      <protection/>
    </xf>
    <xf numFmtId="168" fontId="21" fillId="0" borderId="21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31" xfId="0" applyFont="1" applyBorder="1" applyAlignment="1" applyProtection="1">
      <alignment horizontal="center" vertical="center"/>
      <protection/>
    </xf>
    <xf numFmtId="49" fontId="31" fillId="0" borderId="31" xfId="0" applyNumberFormat="1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center" vertical="center" wrapText="1"/>
      <protection/>
    </xf>
    <xf numFmtId="169" fontId="31" fillId="0" borderId="31" xfId="0" applyNumberFormat="1" applyFont="1" applyBorder="1" applyAlignment="1" applyProtection="1">
      <alignment vertical="center"/>
      <protection/>
    </xf>
    <xf numFmtId="4" fontId="31" fillId="32" borderId="31" xfId="0" applyNumberFormat="1" applyFont="1" applyFill="1" applyBorder="1" applyAlignment="1" applyProtection="1">
      <alignment vertical="center"/>
      <protection locked="0"/>
    </xf>
    <xf numFmtId="4" fontId="31" fillId="0" borderId="31" xfId="0" applyNumberFormat="1" applyFont="1" applyBorder="1" applyAlignment="1" applyProtection="1">
      <alignment vertical="center"/>
      <protection/>
    </xf>
    <xf numFmtId="0" fontId="32" fillId="0" borderId="12" xfId="0" applyFont="1" applyBorder="1" applyAlignment="1">
      <alignment vertical="center"/>
    </xf>
    <xf numFmtId="0" fontId="31" fillId="32" borderId="26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9" fontId="20" fillId="32" borderId="31" xfId="0" applyNumberFormat="1" applyFont="1" applyFill="1" applyBorder="1" applyAlignment="1" applyProtection="1">
      <alignment vertical="center"/>
      <protection locked="0"/>
    </xf>
    <xf numFmtId="0" fontId="21" fillId="32" borderId="27" xfId="0" applyFont="1" applyFill="1" applyBorder="1" applyAlignment="1" applyProtection="1">
      <alignment horizontal="left" vertical="center"/>
      <protection locked="0"/>
    </xf>
    <xf numFmtId="0" fontId="21" fillId="0" borderId="28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vertical="center"/>
      <protection/>
    </xf>
    <xf numFmtId="168" fontId="21" fillId="0" borderId="28" xfId="0" applyNumberFormat="1" applyFont="1" applyBorder="1" applyAlignment="1" applyProtection="1">
      <alignment vertical="center"/>
      <protection/>
    </xf>
    <xf numFmtId="168" fontId="21" fillId="0" borderId="29" xfId="0" applyNumberFormat="1" applyFont="1" applyBorder="1" applyAlignment="1" applyProtection="1">
      <alignment vertical="center"/>
      <protection/>
    </xf>
    <xf numFmtId="0" fontId="20" fillId="33" borderId="15" xfId="0" applyFont="1" applyFill="1" applyBorder="1" applyAlignment="1" applyProtection="1">
      <alignment horizontal="center" vertical="center"/>
      <protection/>
    </xf>
    <xf numFmtId="0" fontId="20" fillId="33" borderId="16" xfId="0" applyFont="1" applyFill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0" fillId="33" borderId="1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6" fontId="2" fillId="0" borderId="0" xfId="0" applyNumberFormat="1" applyFont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3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8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9" fillId="0" borderId="26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6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5" fillId="33" borderId="16" xfId="0" applyNumberFormat="1" applyFont="1" applyFill="1" applyBorder="1" applyAlignment="1" applyProtection="1">
      <alignment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20" fillId="33" borderId="16" xfId="0" applyFont="1" applyFill="1" applyBorder="1" applyAlignment="1" applyProtection="1">
      <alignment horizontal="right" vertical="center"/>
      <protection/>
    </xf>
    <xf numFmtId="167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33" borderId="30" xfId="0" applyFont="1" applyFill="1" applyBorder="1" applyAlignment="1" applyProtection="1">
      <alignment horizontal="lef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3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333375</xdr:colOff>
      <xdr:row>1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7"/>
  <sheetViews>
    <sheetView showGridLines="0" zoomScalePageLayoutView="0" workbookViewId="0" topLeftCell="A1">
      <selection activeCell="AN8" sqref="AN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710937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spans="44:72" ht="36.75" customHeight="1"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S2" s="13" t="s">
        <v>6</v>
      </c>
      <c r="BT2" s="13" t="s">
        <v>7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75" customHeight="1">
      <c r="B4" s="17"/>
      <c r="C4" s="18"/>
      <c r="D4" s="19" t="s">
        <v>9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10</v>
      </c>
      <c r="BE4" s="21" t="s">
        <v>11</v>
      </c>
      <c r="BS4" s="13" t="s">
        <v>12</v>
      </c>
    </row>
    <row r="5" spans="2:71" ht="12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221" t="s">
        <v>14</v>
      </c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18"/>
      <c r="AQ5" s="18"/>
      <c r="AR5" s="16"/>
      <c r="BE5" s="218" t="s">
        <v>15</v>
      </c>
      <c r="BS5" s="13" t="s">
        <v>6</v>
      </c>
    </row>
    <row r="6" spans="2:71" ht="36.75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223" t="s">
        <v>17</v>
      </c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18"/>
      <c r="AQ6" s="18"/>
      <c r="AR6" s="16"/>
      <c r="BE6" s="219"/>
      <c r="BS6" s="13" t="s">
        <v>6</v>
      </c>
    </row>
    <row r="7" spans="2:71" ht="12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19</v>
      </c>
      <c r="AL7" s="18"/>
      <c r="AM7" s="18"/>
      <c r="AN7" s="23" t="s">
        <v>1</v>
      </c>
      <c r="AO7" s="18"/>
      <c r="AP7" s="18"/>
      <c r="AQ7" s="18"/>
      <c r="AR7" s="16"/>
      <c r="BE7" s="219"/>
      <c r="BS7" s="13" t="s">
        <v>6</v>
      </c>
    </row>
    <row r="8" spans="2:71" ht="12" customHeight="1">
      <c r="B8" s="17"/>
      <c r="C8" s="18"/>
      <c r="D8" s="25" t="s">
        <v>20</v>
      </c>
      <c r="E8" s="18"/>
      <c r="F8" s="18"/>
      <c r="G8" s="18"/>
      <c r="H8" s="18"/>
      <c r="I8" s="18"/>
      <c r="J8" s="18"/>
      <c r="K8" s="23" t="s">
        <v>21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22</v>
      </c>
      <c r="AL8" s="18"/>
      <c r="AM8" s="18"/>
      <c r="AN8" s="26"/>
      <c r="AO8" s="18"/>
      <c r="AP8" s="18"/>
      <c r="AQ8" s="18"/>
      <c r="AR8" s="16"/>
      <c r="BE8" s="219"/>
      <c r="BS8" s="13" t="s">
        <v>6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6"/>
      <c r="BE9" s="219"/>
      <c r="BS9" s="13" t="s">
        <v>6</v>
      </c>
    </row>
    <row r="10" spans="2:71" ht="12" customHeight="1">
      <c r="B10" s="17"/>
      <c r="C10" s="18"/>
      <c r="D10" s="25" t="s">
        <v>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24</v>
      </c>
      <c r="AL10" s="18"/>
      <c r="AM10" s="18"/>
      <c r="AN10" s="23" t="s">
        <v>1</v>
      </c>
      <c r="AO10" s="18"/>
      <c r="AP10" s="18"/>
      <c r="AQ10" s="18"/>
      <c r="AR10" s="16"/>
      <c r="BE10" s="219"/>
      <c r="BS10" s="13" t="s">
        <v>6</v>
      </c>
    </row>
    <row r="11" spans="2:71" ht="18" customHeight="1">
      <c r="B11" s="17"/>
      <c r="C11" s="18"/>
      <c r="D11" s="18"/>
      <c r="E11" s="23" t="s">
        <v>25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26</v>
      </c>
      <c r="AL11" s="18"/>
      <c r="AM11" s="18"/>
      <c r="AN11" s="23" t="s">
        <v>1</v>
      </c>
      <c r="AO11" s="18"/>
      <c r="AP11" s="18"/>
      <c r="AQ11" s="18"/>
      <c r="AR11" s="16"/>
      <c r="BE11" s="219"/>
      <c r="BS11" s="13" t="s">
        <v>6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19"/>
      <c r="BS12" s="13" t="s">
        <v>6</v>
      </c>
    </row>
    <row r="13" spans="2:71" ht="12" customHeight="1">
      <c r="B13" s="17"/>
      <c r="C13" s="18"/>
      <c r="D13" s="25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24</v>
      </c>
      <c r="AL13" s="18"/>
      <c r="AM13" s="18"/>
      <c r="AN13" s="27" t="s">
        <v>28</v>
      </c>
      <c r="AO13" s="18"/>
      <c r="AP13" s="18"/>
      <c r="AQ13" s="18"/>
      <c r="AR13" s="16"/>
      <c r="BE13" s="219"/>
      <c r="BS13" s="13" t="s">
        <v>6</v>
      </c>
    </row>
    <row r="14" spans="2:71" ht="12">
      <c r="B14" s="17"/>
      <c r="C14" s="18"/>
      <c r="D14" s="18"/>
      <c r="E14" s="224" t="s">
        <v>28</v>
      </c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5" t="s">
        <v>26</v>
      </c>
      <c r="AL14" s="18"/>
      <c r="AM14" s="18"/>
      <c r="AN14" s="27" t="s">
        <v>28</v>
      </c>
      <c r="AO14" s="18"/>
      <c r="AP14" s="18"/>
      <c r="AQ14" s="18"/>
      <c r="AR14" s="16"/>
      <c r="BE14" s="219"/>
      <c r="BS14" s="13" t="s">
        <v>6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19"/>
      <c r="BS15" s="13" t="s">
        <v>4</v>
      </c>
    </row>
    <row r="16" spans="2:71" ht="12" customHeight="1">
      <c r="B16" s="17"/>
      <c r="C16" s="18"/>
      <c r="D16" s="25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24</v>
      </c>
      <c r="AL16" s="18"/>
      <c r="AM16" s="18"/>
      <c r="AN16" s="23" t="s">
        <v>1</v>
      </c>
      <c r="AO16" s="18"/>
      <c r="AP16" s="18"/>
      <c r="AQ16" s="18"/>
      <c r="AR16" s="16"/>
      <c r="BE16" s="219"/>
      <c r="BS16" s="13" t="s">
        <v>4</v>
      </c>
    </row>
    <row r="17" spans="2:71" ht="18" customHeight="1">
      <c r="B17" s="17"/>
      <c r="C17" s="18"/>
      <c r="D17" s="18"/>
      <c r="E17" s="23" t="s">
        <v>25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26</v>
      </c>
      <c r="AL17" s="18"/>
      <c r="AM17" s="18"/>
      <c r="AN17" s="23" t="s">
        <v>1</v>
      </c>
      <c r="AO17" s="18"/>
      <c r="AP17" s="18"/>
      <c r="AQ17" s="18"/>
      <c r="AR17" s="16"/>
      <c r="BE17" s="219"/>
      <c r="BS17" s="13" t="s">
        <v>30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19"/>
      <c r="BS18" s="13" t="s">
        <v>6</v>
      </c>
    </row>
    <row r="19" spans="2:71" ht="12" customHeight="1">
      <c r="B19" s="17"/>
      <c r="C19" s="18"/>
      <c r="D19" s="25" t="s">
        <v>31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24</v>
      </c>
      <c r="AL19" s="18"/>
      <c r="AM19" s="18"/>
      <c r="AN19" s="23" t="s">
        <v>1</v>
      </c>
      <c r="AO19" s="18"/>
      <c r="AP19" s="18"/>
      <c r="AQ19" s="18"/>
      <c r="AR19" s="16"/>
      <c r="BE19" s="219"/>
      <c r="BS19" s="13" t="s">
        <v>6</v>
      </c>
    </row>
    <row r="20" spans="2:71" ht="18" customHeight="1">
      <c r="B20" s="17"/>
      <c r="C20" s="18"/>
      <c r="D20" s="18"/>
      <c r="E20" s="23" t="s">
        <v>25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26</v>
      </c>
      <c r="AL20" s="18"/>
      <c r="AM20" s="18"/>
      <c r="AN20" s="23" t="s">
        <v>1</v>
      </c>
      <c r="AO20" s="18"/>
      <c r="AP20" s="18"/>
      <c r="AQ20" s="18"/>
      <c r="AR20" s="16"/>
      <c r="BE20" s="219"/>
      <c r="BS20" s="13" t="s">
        <v>30</v>
      </c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19"/>
    </row>
    <row r="22" spans="2:57" ht="12" customHeight="1">
      <c r="B22" s="17"/>
      <c r="C22" s="18"/>
      <c r="D22" s="25" t="s">
        <v>32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19"/>
    </row>
    <row r="23" spans="2:57" ht="16.5" customHeight="1">
      <c r="B23" s="17"/>
      <c r="C23" s="18"/>
      <c r="D23" s="18"/>
      <c r="E23" s="226" t="s">
        <v>1</v>
      </c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18"/>
      <c r="AP23" s="18"/>
      <c r="AQ23" s="18"/>
      <c r="AR23" s="16"/>
      <c r="BE23" s="219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19"/>
    </row>
    <row r="25" spans="2:57" ht="6.75" customHeight="1">
      <c r="B25" s="17"/>
      <c r="C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18"/>
      <c r="AQ25" s="18"/>
      <c r="AR25" s="16"/>
      <c r="BE25" s="219"/>
    </row>
    <row r="26" spans="1:57" s="1" customFormat="1" ht="25.5" customHeight="1">
      <c r="A26" s="30"/>
      <c r="B26" s="31"/>
      <c r="C26" s="32"/>
      <c r="D26" s="33" t="s">
        <v>33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7">
        <f>ROUND(AG94,2)</f>
        <v>0</v>
      </c>
      <c r="AL26" s="228"/>
      <c r="AM26" s="228"/>
      <c r="AN26" s="228"/>
      <c r="AO26" s="228"/>
      <c r="AP26" s="32"/>
      <c r="AQ26" s="32"/>
      <c r="AR26" s="35"/>
      <c r="BE26" s="219"/>
    </row>
    <row r="27" spans="1:57" s="1" customFormat="1" ht="6.75" customHeight="1">
      <c r="A27" s="30"/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5"/>
      <c r="BE27" s="219"/>
    </row>
    <row r="28" spans="1:57" s="1" customFormat="1" ht="12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13" t="s">
        <v>34</v>
      </c>
      <c r="M28" s="213"/>
      <c r="N28" s="213"/>
      <c r="O28" s="213"/>
      <c r="P28" s="213"/>
      <c r="Q28" s="32"/>
      <c r="R28" s="32"/>
      <c r="S28" s="32"/>
      <c r="T28" s="32"/>
      <c r="U28" s="32"/>
      <c r="V28" s="32"/>
      <c r="W28" s="213" t="s">
        <v>35</v>
      </c>
      <c r="X28" s="213"/>
      <c r="Y28" s="213"/>
      <c r="Z28" s="213"/>
      <c r="AA28" s="213"/>
      <c r="AB28" s="213"/>
      <c r="AC28" s="213"/>
      <c r="AD28" s="213"/>
      <c r="AE28" s="213"/>
      <c r="AF28" s="32"/>
      <c r="AG28" s="32"/>
      <c r="AH28" s="32"/>
      <c r="AI28" s="32"/>
      <c r="AJ28" s="32"/>
      <c r="AK28" s="213" t="s">
        <v>36</v>
      </c>
      <c r="AL28" s="213"/>
      <c r="AM28" s="213"/>
      <c r="AN28" s="213"/>
      <c r="AO28" s="213"/>
      <c r="AP28" s="32"/>
      <c r="AQ28" s="32"/>
      <c r="AR28" s="35"/>
      <c r="BE28" s="219"/>
    </row>
    <row r="29" spans="2:57" s="2" customFormat="1" ht="14.25" customHeight="1">
      <c r="B29" s="36"/>
      <c r="C29" s="37"/>
      <c r="D29" s="25" t="s">
        <v>37</v>
      </c>
      <c r="E29" s="37"/>
      <c r="F29" s="25" t="s">
        <v>38</v>
      </c>
      <c r="G29" s="37"/>
      <c r="H29" s="37"/>
      <c r="I29" s="37"/>
      <c r="J29" s="37"/>
      <c r="K29" s="37"/>
      <c r="L29" s="216">
        <v>0.21</v>
      </c>
      <c r="M29" s="215"/>
      <c r="N29" s="215"/>
      <c r="O29" s="215"/>
      <c r="P29" s="215"/>
      <c r="Q29" s="37"/>
      <c r="R29" s="37"/>
      <c r="S29" s="37"/>
      <c r="T29" s="37"/>
      <c r="U29" s="37"/>
      <c r="V29" s="37"/>
      <c r="W29" s="214">
        <f>ROUND(AZ94,2)</f>
        <v>0</v>
      </c>
      <c r="X29" s="215"/>
      <c r="Y29" s="215"/>
      <c r="Z29" s="215"/>
      <c r="AA29" s="215"/>
      <c r="AB29" s="215"/>
      <c r="AC29" s="215"/>
      <c r="AD29" s="215"/>
      <c r="AE29" s="215"/>
      <c r="AF29" s="37"/>
      <c r="AG29" s="37"/>
      <c r="AH29" s="37"/>
      <c r="AI29" s="37"/>
      <c r="AJ29" s="37"/>
      <c r="AK29" s="214">
        <f>ROUND(AV94,2)</f>
        <v>0</v>
      </c>
      <c r="AL29" s="215"/>
      <c r="AM29" s="215"/>
      <c r="AN29" s="215"/>
      <c r="AO29" s="215"/>
      <c r="AP29" s="37"/>
      <c r="AQ29" s="37"/>
      <c r="AR29" s="38"/>
      <c r="BE29" s="220"/>
    </row>
    <row r="30" spans="2:57" s="2" customFormat="1" ht="14.25" customHeight="1">
      <c r="B30" s="36"/>
      <c r="C30" s="37"/>
      <c r="D30" s="37"/>
      <c r="E30" s="37"/>
      <c r="F30" s="25" t="s">
        <v>39</v>
      </c>
      <c r="G30" s="37"/>
      <c r="H30" s="37"/>
      <c r="I30" s="37"/>
      <c r="J30" s="37"/>
      <c r="K30" s="37"/>
      <c r="L30" s="216">
        <v>0.15</v>
      </c>
      <c r="M30" s="215"/>
      <c r="N30" s="215"/>
      <c r="O30" s="215"/>
      <c r="P30" s="215"/>
      <c r="Q30" s="37"/>
      <c r="R30" s="37"/>
      <c r="S30" s="37"/>
      <c r="T30" s="37"/>
      <c r="U30" s="37"/>
      <c r="V30" s="37"/>
      <c r="W30" s="214">
        <f>ROUND(BA94,2)</f>
        <v>0</v>
      </c>
      <c r="X30" s="215"/>
      <c r="Y30" s="215"/>
      <c r="Z30" s="215"/>
      <c r="AA30" s="215"/>
      <c r="AB30" s="215"/>
      <c r="AC30" s="215"/>
      <c r="AD30" s="215"/>
      <c r="AE30" s="215"/>
      <c r="AF30" s="37"/>
      <c r="AG30" s="37"/>
      <c r="AH30" s="37"/>
      <c r="AI30" s="37"/>
      <c r="AJ30" s="37"/>
      <c r="AK30" s="214">
        <f>ROUND(AW94,2)</f>
        <v>0</v>
      </c>
      <c r="AL30" s="215"/>
      <c r="AM30" s="215"/>
      <c r="AN30" s="215"/>
      <c r="AO30" s="215"/>
      <c r="AP30" s="37"/>
      <c r="AQ30" s="37"/>
      <c r="AR30" s="38"/>
      <c r="BE30" s="220"/>
    </row>
    <row r="31" spans="2:57" s="2" customFormat="1" ht="14.25" customHeight="1" hidden="1">
      <c r="B31" s="36"/>
      <c r="C31" s="37"/>
      <c r="D31" s="37"/>
      <c r="E31" s="37"/>
      <c r="F31" s="25" t="s">
        <v>40</v>
      </c>
      <c r="G31" s="37"/>
      <c r="H31" s="37"/>
      <c r="I31" s="37"/>
      <c r="J31" s="37"/>
      <c r="K31" s="37"/>
      <c r="L31" s="216">
        <v>0.21</v>
      </c>
      <c r="M31" s="215"/>
      <c r="N31" s="215"/>
      <c r="O31" s="215"/>
      <c r="P31" s="215"/>
      <c r="Q31" s="37"/>
      <c r="R31" s="37"/>
      <c r="S31" s="37"/>
      <c r="T31" s="37"/>
      <c r="U31" s="37"/>
      <c r="V31" s="37"/>
      <c r="W31" s="214">
        <f>ROUND(BB94,2)</f>
        <v>0</v>
      </c>
      <c r="X31" s="215"/>
      <c r="Y31" s="215"/>
      <c r="Z31" s="215"/>
      <c r="AA31" s="215"/>
      <c r="AB31" s="215"/>
      <c r="AC31" s="215"/>
      <c r="AD31" s="215"/>
      <c r="AE31" s="215"/>
      <c r="AF31" s="37"/>
      <c r="AG31" s="37"/>
      <c r="AH31" s="37"/>
      <c r="AI31" s="37"/>
      <c r="AJ31" s="37"/>
      <c r="AK31" s="214">
        <v>0</v>
      </c>
      <c r="AL31" s="215"/>
      <c r="AM31" s="215"/>
      <c r="AN31" s="215"/>
      <c r="AO31" s="215"/>
      <c r="AP31" s="37"/>
      <c r="AQ31" s="37"/>
      <c r="AR31" s="38"/>
      <c r="BE31" s="220"/>
    </row>
    <row r="32" spans="2:57" s="2" customFormat="1" ht="14.25" customHeight="1" hidden="1">
      <c r="B32" s="36"/>
      <c r="C32" s="37"/>
      <c r="D32" s="37"/>
      <c r="E32" s="37"/>
      <c r="F32" s="25" t="s">
        <v>41</v>
      </c>
      <c r="G32" s="37"/>
      <c r="H32" s="37"/>
      <c r="I32" s="37"/>
      <c r="J32" s="37"/>
      <c r="K32" s="37"/>
      <c r="L32" s="216">
        <v>0.15</v>
      </c>
      <c r="M32" s="215"/>
      <c r="N32" s="215"/>
      <c r="O32" s="215"/>
      <c r="P32" s="215"/>
      <c r="Q32" s="37"/>
      <c r="R32" s="37"/>
      <c r="S32" s="37"/>
      <c r="T32" s="37"/>
      <c r="U32" s="37"/>
      <c r="V32" s="37"/>
      <c r="W32" s="214">
        <f>ROUND(BC94,2)</f>
        <v>0</v>
      </c>
      <c r="X32" s="215"/>
      <c r="Y32" s="215"/>
      <c r="Z32" s="215"/>
      <c r="AA32" s="215"/>
      <c r="AB32" s="215"/>
      <c r="AC32" s="215"/>
      <c r="AD32" s="215"/>
      <c r="AE32" s="215"/>
      <c r="AF32" s="37"/>
      <c r="AG32" s="37"/>
      <c r="AH32" s="37"/>
      <c r="AI32" s="37"/>
      <c r="AJ32" s="37"/>
      <c r="AK32" s="214">
        <v>0</v>
      </c>
      <c r="AL32" s="215"/>
      <c r="AM32" s="215"/>
      <c r="AN32" s="215"/>
      <c r="AO32" s="215"/>
      <c r="AP32" s="37"/>
      <c r="AQ32" s="37"/>
      <c r="AR32" s="38"/>
      <c r="BE32" s="220"/>
    </row>
    <row r="33" spans="2:57" s="2" customFormat="1" ht="14.25" customHeight="1" hidden="1">
      <c r="B33" s="36"/>
      <c r="C33" s="37"/>
      <c r="D33" s="37"/>
      <c r="E33" s="37"/>
      <c r="F33" s="25" t="s">
        <v>42</v>
      </c>
      <c r="G33" s="37"/>
      <c r="H33" s="37"/>
      <c r="I33" s="37"/>
      <c r="J33" s="37"/>
      <c r="K33" s="37"/>
      <c r="L33" s="216">
        <v>0</v>
      </c>
      <c r="M33" s="215"/>
      <c r="N33" s="215"/>
      <c r="O33" s="215"/>
      <c r="P33" s="215"/>
      <c r="Q33" s="37"/>
      <c r="R33" s="37"/>
      <c r="S33" s="37"/>
      <c r="T33" s="37"/>
      <c r="U33" s="37"/>
      <c r="V33" s="37"/>
      <c r="W33" s="214">
        <f>ROUND(BD94,2)</f>
        <v>0</v>
      </c>
      <c r="X33" s="215"/>
      <c r="Y33" s="215"/>
      <c r="Z33" s="215"/>
      <c r="AA33" s="215"/>
      <c r="AB33" s="215"/>
      <c r="AC33" s="215"/>
      <c r="AD33" s="215"/>
      <c r="AE33" s="215"/>
      <c r="AF33" s="37"/>
      <c r="AG33" s="37"/>
      <c r="AH33" s="37"/>
      <c r="AI33" s="37"/>
      <c r="AJ33" s="37"/>
      <c r="AK33" s="214">
        <v>0</v>
      </c>
      <c r="AL33" s="215"/>
      <c r="AM33" s="215"/>
      <c r="AN33" s="215"/>
      <c r="AO33" s="215"/>
      <c r="AP33" s="37"/>
      <c r="AQ33" s="37"/>
      <c r="AR33" s="38"/>
      <c r="BE33" s="220"/>
    </row>
    <row r="34" spans="1:57" s="1" customFormat="1" ht="6.75" customHeight="1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5"/>
      <c r="BE34" s="219"/>
    </row>
    <row r="35" spans="1:57" s="1" customFormat="1" ht="25.5" customHeight="1">
      <c r="A35" s="30"/>
      <c r="B35" s="31"/>
      <c r="C35" s="39"/>
      <c r="D35" s="40" t="s">
        <v>43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44</v>
      </c>
      <c r="U35" s="41"/>
      <c r="V35" s="41"/>
      <c r="W35" s="41"/>
      <c r="X35" s="242" t="s">
        <v>45</v>
      </c>
      <c r="Y35" s="240"/>
      <c r="Z35" s="240"/>
      <c r="AA35" s="240"/>
      <c r="AB35" s="240"/>
      <c r="AC35" s="41"/>
      <c r="AD35" s="41"/>
      <c r="AE35" s="41"/>
      <c r="AF35" s="41"/>
      <c r="AG35" s="41"/>
      <c r="AH35" s="41"/>
      <c r="AI35" s="41"/>
      <c r="AJ35" s="41"/>
      <c r="AK35" s="239">
        <f>SUM(AK26:AK33)</f>
        <v>0</v>
      </c>
      <c r="AL35" s="240"/>
      <c r="AM35" s="240"/>
      <c r="AN35" s="240"/>
      <c r="AO35" s="241"/>
      <c r="AP35" s="39"/>
      <c r="AQ35" s="39"/>
      <c r="AR35" s="35"/>
      <c r="BE35" s="30"/>
    </row>
    <row r="36" spans="1:57" s="1" customFormat="1" ht="6.75" customHeight="1">
      <c r="A36" s="30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5"/>
      <c r="BE36" s="30"/>
    </row>
    <row r="37" spans="1:57" s="1" customFormat="1" ht="14.25" customHeight="1">
      <c r="A37" s="30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/>
      <c r="BE37" s="30"/>
    </row>
    <row r="38" spans="2:44" ht="14.25" customHeight="1"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6"/>
    </row>
    <row r="39" spans="2:44" ht="14.25" customHeight="1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6"/>
    </row>
    <row r="40" spans="2:44" ht="14.25" customHeight="1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6"/>
    </row>
    <row r="41" spans="2:44" ht="14.25" customHeight="1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6"/>
    </row>
    <row r="42" spans="2:44" ht="14.25" customHeight="1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6"/>
    </row>
    <row r="43" spans="2:44" ht="14.25" customHeight="1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6"/>
    </row>
    <row r="44" spans="2:44" ht="14.25" customHeight="1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6"/>
    </row>
    <row r="45" spans="2:44" ht="14.25" customHeight="1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6"/>
    </row>
    <row r="46" spans="2:44" ht="14.25" customHeight="1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6"/>
    </row>
    <row r="47" spans="2:44" ht="14.25" customHeight="1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6"/>
    </row>
    <row r="48" spans="2:44" ht="14.25" customHeight="1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6"/>
    </row>
    <row r="49" spans="2:44" s="1" customFormat="1" ht="14.25" customHeight="1">
      <c r="B49" s="43"/>
      <c r="C49" s="44"/>
      <c r="D49" s="45" t="s">
        <v>46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47</v>
      </c>
      <c r="AI49" s="46"/>
      <c r="AJ49" s="46"/>
      <c r="AK49" s="46"/>
      <c r="AL49" s="46"/>
      <c r="AM49" s="46"/>
      <c r="AN49" s="46"/>
      <c r="AO49" s="46"/>
      <c r="AP49" s="44"/>
      <c r="AQ49" s="44"/>
      <c r="AR49" s="47"/>
    </row>
    <row r="50" spans="2:44" ht="9.75"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6"/>
    </row>
    <row r="51" spans="2:44" ht="9.75"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6"/>
    </row>
    <row r="52" spans="2:44" ht="9.75"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6"/>
    </row>
    <row r="53" spans="2:44" ht="9.75"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6"/>
    </row>
    <row r="54" spans="2:44" ht="9.75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6"/>
    </row>
    <row r="55" spans="2:44" ht="9.75"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6"/>
    </row>
    <row r="56" spans="2:44" ht="9.75">
      <c r="B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6"/>
    </row>
    <row r="57" spans="2:44" ht="9.7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6"/>
    </row>
    <row r="58" spans="2:44" ht="9.75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6"/>
    </row>
    <row r="59" spans="2:44" ht="9.7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6"/>
    </row>
    <row r="60" spans="1:57" s="1" customFormat="1" ht="12">
      <c r="A60" s="30"/>
      <c r="B60" s="31"/>
      <c r="C60" s="32"/>
      <c r="D60" s="48" t="s">
        <v>48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8" t="s">
        <v>49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8" t="s">
        <v>48</v>
      </c>
      <c r="AI60" s="34"/>
      <c r="AJ60" s="34"/>
      <c r="AK60" s="34"/>
      <c r="AL60" s="34"/>
      <c r="AM60" s="48" t="s">
        <v>49</v>
      </c>
      <c r="AN60" s="34"/>
      <c r="AO60" s="34"/>
      <c r="AP60" s="32"/>
      <c r="AQ60" s="32"/>
      <c r="AR60" s="35"/>
      <c r="BE60" s="30"/>
    </row>
    <row r="61" spans="2:44" ht="9.7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6"/>
    </row>
    <row r="62" spans="2:44" ht="9.75"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6"/>
    </row>
    <row r="63" spans="2:44" ht="9.75"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6"/>
    </row>
    <row r="64" spans="1:57" s="1" customFormat="1" ht="12.75">
      <c r="A64" s="30"/>
      <c r="B64" s="31"/>
      <c r="C64" s="32"/>
      <c r="D64" s="45" t="s">
        <v>50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5" t="s">
        <v>51</v>
      </c>
      <c r="AI64" s="49"/>
      <c r="AJ64" s="49"/>
      <c r="AK64" s="49"/>
      <c r="AL64" s="49"/>
      <c r="AM64" s="49"/>
      <c r="AN64" s="49"/>
      <c r="AO64" s="49"/>
      <c r="AP64" s="32"/>
      <c r="AQ64" s="32"/>
      <c r="AR64" s="35"/>
      <c r="BE64" s="30"/>
    </row>
    <row r="65" spans="2:44" ht="9.75"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6"/>
    </row>
    <row r="66" spans="2:44" ht="9.75"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6"/>
    </row>
    <row r="67" spans="2:44" ht="9.75"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6"/>
    </row>
    <row r="68" spans="2:44" ht="9.75"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6"/>
    </row>
    <row r="69" spans="2:44" ht="9.75"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6"/>
    </row>
    <row r="70" spans="2:44" ht="9.75"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6"/>
    </row>
    <row r="71" spans="2:44" ht="9.75"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6"/>
    </row>
    <row r="72" spans="2:44" ht="9.75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6"/>
    </row>
    <row r="73" spans="2:44" ht="9.75"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6"/>
    </row>
    <row r="74" spans="2:44" ht="9.75"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6"/>
    </row>
    <row r="75" spans="1:57" s="1" customFormat="1" ht="12">
      <c r="A75" s="30"/>
      <c r="B75" s="31"/>
      <c r="C75" s="32"/>
      <c r="D75" s="48" t="s">
        <v>48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8" t="s">
        <v>49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8" t="s">
        <v>48</v>
      </c>
      <c r="AI75" s="34"/>
      <c r="AJ75" s="34"/>
      <c r="AK75" s="34"/>
      <c r="AL75" s="34"/>
      <c r="AM75" s="48" t="s">
        <v>49</v>
      </c>
      <c r="AN75" s="34"/>
      <c r="AO75" s="34"/>
      <c r="AP75" s="32"/>
      <c r="AQ75" s="32"/>
      <c r="AR75" s="35"/>
      <c r="BE75" s="30"/>
    </row>
    <row r="76" spans="1:57" s="1" customFormat="1" ht="9.75">
      <c r="A76" s="30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5"/>
      <c r="BE76" s="30"/>
    </row>
    <row r="77" spans="1:57" s="1" customFormat="1" ht="6.75" customHeight="1">
      <c r="A77" s="3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35"/>
      <c r="BE77" s="30"/>
    </row>
    <row r="81" spans="1:57" s="1" customFormat="1" ht="6.75" customHeight="1">
      <c r="A81" s="30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35"/>
      <c r="BE81" s="30"/>
    </row>
    <row r="82" spans="1:57" s="1" customFormat="1" ht="24.75" customHeight="1">
      <c r="A82" s="30"/>
      <c r="B82" s="31"/>
      <c r="C82" s="19" t="s">
        <v>52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5"/>
      <c r="BE82" s="30"/>
    </row>
    <row r="83" spans="1:57" s="1" customFormat="1" ht="6.7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5"/>
      <c r="BE83" s="30"/>
    </row>
    <row r="84" spans="2:44" s="3" customFormat="1" ht="12" customHeight="1">
      <c r="B84" s="54"/>
      <c r="C84" s="25" t="s">
        <v>13</v>
      </c>
      <c r="D84" s="55"/>
      <c r="E84" s="55"/>
      <c r="F84" s="55"/>
      <c r="G84" s="55"/>
      <c r="H84" s="55"/>
      <c r="I84" s="55"/>
      <c r="J84" s="55"/>
      <c r="K84" s="55"/>
      <c r="L84" s="55" t="str">
        <f>K5</f>
        <v>Smecky-dvere</v>
      </c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6"/>
    </row>
    <row r="85" spans="2:44" s="4" customFormat="1" ht="36.75" customHeight="1">
      <c r="B85" s="57"/>
      <c r="C85" s="58" t="s">
        <v>16</v>
      </c>
      <c r="D85" s="59"/>
      <c r="E85" s="59"/>
      <c r="F85" s="59"/>
      <c r="G85" s="59"/>
      <c r="H85" s="59"/>
      <c r="I85" s="59"/>
      <c r="J85" s="59"/>
      <c r="K85" s="59"/>
      <c r="L85" s="237" t="str">
        <f>K6</f>
        <v>Výměna dveří ve dvoře, Ve Smečkách 33, Praha 1</v>
      </c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  <c r="AF85" s="238"/>
      <c r="AG85" s="238"/>
      <c r="AH85" s="238"/>
      <c r="AI85" s="238"/>
      <c r="AJ85" s="238"/>
      <c r="AK85" s="238"/>
      <c r="AL85" s="238"/>
      <c r="AM85" s="238"/>
      <c r="AN85" s="238"/>
      <c r="AO85" s="238"/>
      <c r="AP85" s="59"/>
      <c r="AQ85" s="59"/>
      <c r="AR85" s="60"/>
    </row>
    <row r="86" spans="1:57" s="1" customFormat="1" ht="6.75" customHeight="1">
      <c r="A86" s="30"/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5"/>
      <c r="BE86" s="30"/>
    </row>
    <row r="87" spans="1:57" s="1" customFormat="1" ht="12" customHeight="1">
      <c r="A87" s="30"/>
      <c r="B87" s="31"/>
      <c r="C87" s="25" t="s">
        <v>20</v>
      </c>
      <c r="D87" s="32"/>
      <c r="E87" s="32"/>
      <c r="F87" s="32"/>
      <c r="G87" s="32"/>
      <c r="H87" s="32"/>
      <c r="I87" s="32"/>
      <c r="J87" s="32"/>
      <c r="K87" s="32"/>
      <c r="L87" s="61" t="str">
        <f>IF(K8="","",K8)</f>
        <v>Ve Smečkách 33, Praha 1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5" t="s">
        <v>22</v>
      </c>
      <c r="AJ87" s="32"/>
      <c r="AK87" s="32"/>
      <c r="AL87" s="32"/>
      <c r="AM87" s="245">
        <f>IF(AN8="","",AN8)</f>
      </c>
      <c r="AN87" s="245"/>
      <c r="AO87" s="32"/>
      <c r="AP87" s="32"/>
      <c r="AQ87" s="32"/>
      <c r="AR87" s="35"/>
      <c r="BE87" s="30"/>
    </row>
    <row r="88" spans="1:57" s="1" customFormat="1" ht="6.7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5"/>
      <c r="BE88" s="30"/>
    </row>
    <row r="89" spans="1:57" s="1" customFormat="1" ht="15" customHeight="1">
      <c r="A89" s="30"/>
      <c r="B89" s="31"/>
      <c r="C89" s="25" t="s">
        <v>23</v>
      </c>
      <c r="D89" s="32"/>
      <c r="E89" s="32"/>
      <c r="F89" s="32"/>
      <c r="G89" s="32"/>
      <c r="H89" s="32"/>
      <c r="I89" s="32"/>
      <c r="J89" s="32"/>
      <c r="K89" s="32"/>
      <c r="L89" s="55" t="str">
        <f>IF(E11="","",E11)</f>
        <v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5" t="s">
        <v>29</v>
      </c>
      <c r="AJ89" s="32"/>
      <c r="AK89" s="32"/>
      <c r="AL89" s="32"/>
      <c r="AM89" s="246" t="str">
        <f>IF(E17="","",E17)</f>
        <v> </v>
      </c>
      <c r="AN89" s="247"/>
      <c r="AO89" s="247"/>
      <c r="AP89" s="247"/>
      <c r="AQ89" s="32"/>
      <c r="AR89" s="35"/>
      <c r="AS89" s="231" t="s">
        <v>53</v>
      </c>
      <c r="AT89" s="232"/>
      <c r="AU89" s="63"/>
      <c r="AV89" s="63"/>
      <c r="AW89" s="63"/>
      <c r="AX89" s="63"/>
      <c r="AY89" s="63"/>
      <c r="AZ89" s="63"/>
      <c r="BA89" s="63"/>
      <c r="BB89" s="63"/>
      <c r="BC89" s="63"/>
      <c r="BD89" s="64"/>
      <c r="BE89" s="30"/>
    </row>
    <row r="90" spans="1:57" s="1" customFormat="1" ht="15" customHeight="1">
      <c r="A90" s="30"/>
      <c r="B90" s="31"/>
      <c r="C90" s="25" t="s">
        <v>27</v>
      </c>
      <c r="D90" s="32"/>
      <c r="E90" s="32"/>
      <c r="F90" s="32"/>
      <c r="G90" s="32"/>
      <c r="H90" s="32"/>
      <c r="I90" s="32"/>
      <c r="J90" s="32"/>
      <c r="K90" s="32"/>
      <c r="L90" s="55">
        <f>IF(E14="Vyplň údaj","",E14)</f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5" t="s">
        <v>31</v>
      </c>
      <c r="AJ90" s="32"/>
      <c r="AK90" s="32"/>
      <c r="AL90" s="32"/>
      <c r="AM90" s="246" t="str">
        <f>IF(E20="","",E20)</f>
        <v> </v>
      </c>
      <c r="AN90" s="247"/>
      <c r="AO90" s="247"/>
      <c r="AP90" s="247"/>
      <c r="AQ90" s="32"/>
      <c r="AR90" s="35"/>
      <c r="AS90" s="233"/>
      <c r="AT90" s="234"/>
      <c r="AU90" s="65"/>
      <c r="AV90" s="65"/>
      <c r="AW90" s="65"/>
      <c r="AX90" s="65"/>
      <c r="AY90" s="65"/>
      <c r="AZ90" s="65"/>
      <c r="BA90" s="65"/>
      <c r="BB90" s="65"/>
      <c r="BC90" s="65"/>
      <c r="BD90" s="66"/>
      <c r="BE90" s="30"/>
    </row>
    <row r="91" spans="1:57" s="1" customFormat="1" ht="10.5" customHeight="1">
      <c r="A91" s="30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5"/>
      <c r="AS91" s="235"/>
      <c r="AT91" s="236"/>
      <c r="AU91" s="67"/>
      <c r="AV91" s="67"/>
      <c r="AW91" s="67"/>
      <c r="AX91" s="67"/>
      <c r="AY91" s="67"/>
      <c r="AZ91" s="67"/>
      <c r="BA91" s="67"/>
      <c r="BB91" s="67"/>
      <c r="BC91" s="67"/>
      <c r="BD91" s="68"/>
      <c r="BE91" s="30"/>
    </row>
    <row r="92" spans="1:57" s="1" customFormat="1" ht="29.25" customHeight="1">
      <c r="A92" s="30"/>
      <c r="B92" s="31"/>
      <c r="C92" s="209" t="s">
        <v>54</v>
      </c>
      <c r="D92" s="210"/>
      <c r="E92" s="210"/>
      <c r="F92" s="210"/>
      <c r="G92" s="210"/>
      <c r="H92" s="41"/>
      <c r="I92" s="212" t="s">
        <v>55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44" t="s">
        <v>56</v>
      </c>
      <c r="AH92" s="210"/>
      <c r="AI92" s="210"/>
      <c r="AJ92" s="210"/>
      <c r="AK92" s="210"/>
      <c r="AL92" s="210"/>
      <c r="AM92" s="210"/>
      <c r="AN92" s="212" t="s">
        <v>57</v>
      </c>
      <c r="AO92" s="210"/>
      <c r="AP92" s="248"/>
      <c r="AQ92" s="69" t="s">
        <v>58</v>
      </c>
      <c r="AR92" s="35"/>
      <c r="AS92" s="70" t="s">
        <v>59</v>
      </c>
      <c r="AT92" s="71" t="s">
        <v>60</v>
      </c>
      <c r="AU92" s="71" t="s">
        <v>61</v>
      </c>
      <c r="AV92" s="71" t="s">
        <v>62</v>
      </c>
      <c r="AW92" s="71" t="s">
        <v>63</v>
      </c>
      <c r="AX92" s="71" t="s">
        <v>64</v>
      </c>
      <c r="AY92" s="71" t="s">
        <v>65</v>
      </c>
      <c r="AZ92" s="71" t="s">
        <v>66</v>
      </c>
      <c r="BA92" s="71" t="s">
        <v>67</v>
      </c>
      <c r="BB92" s="71" t="s">
        <v>68</v>
      </c>
      <c r="BC92" s="71" t="s">
        <v>69</v>
      </c>
      <c r="BD92" s="72" t="s">
        <v>70</v>
      </c>
      <c r="BE92" s="30"/>
    </row>
    <row r="93" spans="1:57" s="1" customFormat="1" ht="10.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5"/>
      <c r="AS93" s="73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5"/>
      <c r="BE93" s="30"/>
    </row>
    <row r="94" spans="2:90" s="5" customFormat="1" ht="32.25" customHeight="1">
      <c r="B94" s="76"/>
      <c r="C94" s="77" t="s">
        <v>71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217">
        <f>ROUND(SUM(AG95:AG105),2)</f>
        <v>0</v>
      </c>
      <c r="AH94" s="217"/>
      <c r="AI94" s="217"/>
      <c r="AJ94" s="217"/>
      <c r="AK94" s="217"/>
      <c r="AL94" s="217"/>
      <c r="AM94" s="217"/>
      <c r="AN94" s="249">
        <f aca="true" t="shared" si="0" ref="AN94:AN105">SUM(AG94,AT94)</f>
        <v>0</v>
      </c>
      <c r="AO94" s="249"/>
      <c r="AP94" s="249"/>
      <c r="AQ94" s="80" t="s">
        <v>1</v>
      </c>
      <c r="AR94" s="81"/>
      <c r="AS94" s="82">
        <f>ROUND(SUM(AS95:AS105),2)</f>
        <v>0</v>
      </c>
      <c r="AT94" s="83">
        <f aca="true" t="shared" si="1" ref="AT94:AT105">ROUND(SUM(AV94:AW94),2)</f>
        <v>0</v>
      </c>
      <c r="AU94" s="84">
        <f>ROUND(SUM(AU95:AU105),5)</f>
        <v>0</v>
      </c>
      <c r="AV94" s="83">
        <f>ROUND(AZ94*L29,2)</f>
        <v>0</v>
      </c>
      <c r="AW94" s="83">
        <f>ROUND(BA94*L30,2)</f>
        <v>0</v>
      </c>
      <c r="AX94" s="83">
        <f>ROUND(BB94*L29,2)</f>
        <v>0</v>
      </c>
      <c r="AY94" s="83">
        <f>ROUND(BC94*L30,2)</f>
        <v>0</v>
      </c>
      <c r="AZ94" s="83">
        <f>ROUND(SUM(AZ95:AZ105),2)</f>
        <v>0</v>
      </c>
      <c r="BA94" s="83">
        <f>ROUND(SUM(BA95:BA105),2)</f>
        <v>0</v>
      </c>
      <c r="BB94" s="83">
        <f>ROUND(SUM(BB95:BB105),2)</f>
        <v>0</v>
      </c>
      <c r="BC94" s="83">
        <f>ROUND(SUM(BC95:BC105),2)</f>
        <v>0</v>
      </c>
      <c r="BD94" s="85">
        <f>ROUND(SUM(BD95:BD105),2)</f>
        <v>0</v>
      </c>
      <c r="BS94" s="86" t="s">
        <v>72</v>
      </c>
      <c r="BT94" s="86" t="s">
        <v>73</v>
      </c>
      <c r="BU94" s="87" t="s">
        <v>74</v>
      </c>
      <c r="BV94" s="86" t="s">
        <v>75</v>
      </c>
      <c r="BW94" s="86" t="s">
        <v>5</v>
      </c>
      <c r="BX94" s="86" t="s">
        <v>76</v>
      </c>
      <c r="CL94" s="86" t="s">
        <v>1</v>
      </c>
    </row>
    <row r="95" spans="1:91" s="6" customFormat="1" ht="50.25" customHeight="1">
      <c r="A95" s="88" t="s">
        <v>77</v>
      </c>
      <c r="B95" s="89"/>
      <c r="C95" s="90"/>
      <c r="D95" s="211" t="s">
        <v>78</v>
      </c>
      <c r="E95" s="211"/>
      <c r="F95" s="211"/>
      <c r="G95" s="211"/>
      <c r="H95" s="211"/>
      <c r="I95" s="91"/>
      <c r="J95" s="211" t="s">
        <v>79</v>
      </c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211"/>
      <c r="AF95" s="211"/>
      <c r="AG95" s="229">
        <f>'Smečky- dveře01,03 - Vstu...'!J30</f>
        <v>0</v>
      </c>
      <c r="AH95" s="230"/>
      <c r="AI95" s="230"/>
      <c r="AJ95" s="230"/>
      <c r="AK95" s="230"/>
      <c r="AL95" s="230"/>
      <c r="AM95" s="230"/>
      <c r="AN95" s="229">
        <f t="shared" si="0"/>
        <v>0</v>
      </c>
      <c r="AO95" s="230"/>
      <c r="AP95" s="230"/>
      <c r="AQ95" s="92" t="s">
        <v>80</v>
      </c>
      <c r="AR95" s="93"/>
      <c r="AS95" s="94">
        <v>0</v>
      </c>
      <c r="AT95" s="95">
        <f t="shared" si="1"/>
        <v>0</v>
      </c>
      <c r="AU95" s="96">
        <f>'Smečky- dveře01,03 - Vstu...'!P122</f>
        <v>0</v>
      </c>
      <c r="AV95" s="95">
        <f>'Smečky- dveře01,03 - Vstu...'!J33</f>
        <v>0</v>
      </c>
      <c r="AW95" s="95">
        <f>'Smečky- dveře01,03 - Vstu...'!J34</f>
        <v>0</v>
      </c>
      <c r="AX95" s="95">
        <f>'Smečky- dveře01,03 - Vstu...'!J35</f>
        <v>0</v>
      </c>
      <c r="AY95" s="95">
        <f>'Smečky- dveře01,03 - Vstu...'!J36</f>
        <v>0</v>
      </c>
      <c r="AZ95" s="95">
        <f>'Smečky- dveře01,03 - Vstu...'!F33</f>
        <v>0</v>
      </c>
      <c r="BA95" s="95">
        <f>'Smečky- dveře01,03 - Vstu...'!F34</f>
        <v>0</v>
      </c>
      <c r="BB95" s="95">
        <f>'Smečky- dveře01,03 - Vstu...'!F35</f>
        <v>0</v>
      </c>
      <c r="BC95" s="95">
        <f>'Smečky- dveře01,03 - Vstu...'!F36</f>
        <v>0</v>
      </c>
      <c r="BD95" s="97">
        <f>'Smečky- dveře01,03 - Vstu...'!F37</f>
        <v>0</v>
      </c>
      <c r="BT95" s="98" t="s">
        <v>81</v>
      </c>
      <c r="BV95" s="98" t="s">
        <v>75</v>
      </c>
      <c r="BW95" s="98" t="s">
        <v>82</v>
      </c>
      <c r="BX95" s="98" t="s">
        <v>5</v>
      </c>
      <c r="CL95" s="98" t="s">
        <v>1</v>
      </c>
      <c r="CM95" s="98" t="s">
        <v>83</v>
      </c>
    </row>
    <row r="96" spans="1:91" s="6" customFormat="1" ht="37.5" customHeight="1">
      <c r="A96" s="88" t="s">
        <v>77</v>
      </c>
      <c r="B96" s="89"/>
      <c r="C96" s="90"/>
      <c r="D96" s="211" t="s">
        <v>84</v>
      </c>
      <c r="E96" s="211"/>
      <c r="F96" s="211"/>
      <c r="G96" s="211"/>
      <c r="H96" s="211"/>
      <c r="I96" s="91"/>
      <c r="J96" s="211" t="s">
        <v>85</v>
      </c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211"/>
      <c r="AF96" s="211"/>
      <c r="AG96" s="229">
        <f>'Smečky- dveře02 - Vstup o...'!J30</f>
        <v>0</v>
      </c>
      <c r="AH96" s="230"/>
      <c r="AI96" s="230"/>
      <c r="AJ96" s="230"/>
      <c r="AK96" s="230"/>
      <c r="AL96" s="230"/>
      <c r="AM96" s="230"/>
      <c r="AN96" s="229">
        <f t="shared" si="0"/>
        <v>0</v>
      </c>
      <c r="AO96" s="230"/>
      <c r="AP96" s="230"/>
      <c r="AQ96" s="92" t="s">
        <v>80</v>
      </c>
      <c r="AR96" s="93"/>
      <c r="AS96" s="94">
        <v>0</v>
      </c>
      <c r="AT96" s="95">
        <f t="shared" si="1"/>
        <v>0</v>
      </c>
      <c r="AU96" s="96">
        <f>'Smečky- dveře02 - Vstup o...'!P127</f>
        <v>0</v>
      </c>
      <c r="AV96" s="95">
        <f>'Smečky- dveře02 - Vstup o...'!J33</f>
        <v>0</v>
      </c>
      <c r="AW96" s="95">
        <f>'Smečky- dveře02 - Vstup o...'!J34</f>
        <v>0</v>
      </c>
      <c r="AX96" s="95">
        <f>'Smečky- dveře02 - Vstup o...'!J35</f>
        <v>0</v>
      </c>
      <c r="AY96" s="95">
        <f>'Smečky- dveře02 - Vstup o...'!J36</f>
        <v>0</v>
      </c>
      <c r="AZ96" s="95">
        <f>'Smečky- dveře02 - Vstup o...'!F33</f>
        <v>0</v>
      </c>
      <c r="BA96" s="95">
        <f>'Smečky- dveře02 - Vstup o...'!F34</f>
        <v>0</v>
      </c>
      <c r="BB96" s="95">
        <f>'Smečky- dveře02 - Vstup o...'!F35</f>
        <v>0</v>
      </c>
      <c r="BC96" s="95">
        <f>'Smečky- dveře02 - Vstup o...'!F36</f>
        <v>0</v>
      </c>
      <c r="BD96" s="97">
        <f>'Smečky- dveře02 - Vstup o...'!F37</f>
        <v>0</v>
      </c>
      <c r="BT96" s="98" t="s">
        <v>81</v>
      </c>
      <c r="BV96" s="98" t="s">
        <v>75</v>
      </c>
      <c r="BW96" s="98" t="s">
        <v>86</v>
      </c>
      <c r="BX96" s="98" t="s">
        <v>5</v>
      </c>
      <c r="CL96" s="98" t="s">
        <v>1</v>
      </c>
      <c r="CM96" s="98" t="s">
        <v>83</v>
      </c>
    </row>
    <row r="97" spans="1:91" s="6" customFormat="1" ht="37.5" customHeight="1">
      <c r="A97" s="88" t="s">
        <v>77</v>
      </c>
      <c r="B97" s="89"/>
      <c r="C97" s="90"/>
      <c r="D97" s="211" t="s">
        <v>87</v>
      </c>
      <c r="E97" s="211"/>
      <c r="F97" s="211"/>
      <c r="G97" s="211"/>
      <c r="H97" s="211"/>
      <c r="I97" s="91"/>
      <c r="J97" s="211" t="s">
        <v>88</v>
      </c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211"/>
      <c r="AF97" s="211"/>
      <c r="AG97" s="229">
        <f>'Smečky- dveře04 - Vstup o...'!J30</f>
        <v>0</v>
      </c>
      <c r="AH97" s="230"/>
      <c r="AI97" s="230"/>
      <c r="AJ97" s="230"/>
      <c r="AK97" s="230"/>
      <c r="AL97" s="230"/>
      <c r="AM97" s="230"/>
      <c r="AN97" s="229">
        <f t="shared" si="0"/>
        <v>0</v>
      </c>
      <c r="AO97" s="230"/>
      <c r="AP97" s="230"/>
      <c r="AQ97" s="92" t="s">
        <v>80</v>
      </c>
      <c r="AR97" s="93"/>
      <c r="AS97" s="94">
        <v>0</v>
      </c>
      <c r="AT97" s="95">
        <f t="shared" si="1"/>
        <v>0</v>
      </c>
      <c r="AU97" s="96">
        <f>'Smečky- dveře04 - Vstup o...'!P126</f>
        <v>0</v>
      </c>
      <c r="AV97" s="95">
        <f>'Smečky- dveře04 - Vstup o...'!J33</f>
        <v>0</v>
      </c>
      <c r="AW97" s="95">
        <f>'Smečky- dveře04 - Vstup o...'!J34</f>
        <v>0</v>
      </c>
      <c r="AX97" s="95">
        <f>'Smečky- dveře04 - Vstup o...'!J35</f>
        <v>0</v>
      </c>
      <c r="AY97" s="95">
        <f>'Smečky- dveře04 - Vstup o...'!J36</f>
        <v>0</v>
      </c>
      <c r="AZ97" s="95">
        <f>'Smečky- dveře04 - Vstup o...'!F33</f>
        <v>0</v>
      </c>
      <c r="BA97" s="95">
        <f>'Smečky- dveře04 - Vstup o...'!F34</f>
        <v>0</v>
      </c>
      <c r="BB97" s="95">
        <f>'Smečky- dveře04 - Vstup o...'!F35</f>
        <v>0</v>
      </c>
      <c r="BC97" s="95">
        <f>'Smečky- dveře04 - Vstup o...'!F36</f>
        <v>0</v>
      </c>
      <c r="BD97" s="97">
        <f>'Smečky- dveře04 - Vstup o...'!F37</f>
        <v>0</v>
      </c>
      <c r="BT97" s="98" t="s">
        <v>81</v>
      </c>
      <c r="BV97" s="98" t="s">
        <v>75</v>
      </c>
      <c r="BW97" s="98" t="s">
        <v>89</v>
      </c>
      <c r="BX97" s="98" t="s">
        <v>5</v>
      </c>
      <c r="CL97" s="98" t="s">
        <v>1</v>
      </c>
      <c r="CM97" s="98" t="s">
        <v>83</v>
      </c>
    </row>
    <row r="98" spans="1:91" s="6" customFormat="1" ht="37.5" customHeight="1">
      <c r="A98" s="88" t="s">
        <v>77</v>
      </c>
      <c r="B98" s="89"/>
      <c r="C98" s="90"/>
      <c r="D98" s="211" t="s">
        <v>90</v>
      </c>
      <c r="E98" s="211"/>
      <c r="F98" s="211"/>
      <c r="G98" s="211"/>
      <c r="H98" s="211"/>
      <c r="I98" s="91"/>
      <c r="J98" s="211" t="s">
        <v>91</v>
      </c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211"/>
      <c r="AF98" s="211"/>
      <c r="AG98" s="229">
        <f>'Smečky- dveře05 - Vstup o...'!J30</f>
        <v>0</v>
      </c>
      <c r="AH98" s="230"/>
      <c r="AI98" s="230"/>
      <c r="AJ98" s="230"/>
      <c r="AK98" s="230"/>
      <c r="AL98" s="230"/>
      <c r="AM98" s="230"/>
      <c r="AN98" s="229">
        <f t="shared" si="0"/>
        <v>0</v>
      </c>
      <c r="AO98" s="230"/>
      <c r="AP98" s="230"/>
      <c r="AQ98" s="92" t="s">
        <v>80</v>
      </c>
      <c r="AR98" s="93"/>
      <c r="AS98" s="94">
        <v>0</v>
      </c>
      <c r="AT98" s="95">
        <f t="shared" si="1"/>
        <v>0</v>
      </c>
      <c r="AU98" s="96">
        <f>'Smečky- dveře05 - Vstup o...'!P127</f>
        <v>0</v>
      </c>
      <c r="AV98" s="95">
        <f>'Smečky- dveře05 - Vstup o...'!J33</f>
        <v>0</v>
      </c>
      <c r="AW98" s="95">
        <f>'Smečky- dveře05 - Vstup o...'!J34</f>
        <v>0</v>
      </c>
      <c r="AX98" s="95">
        <f>'Smečky- dveře05 - Vstup o...'!J35</f>
        <v>0</v>
      </c>
      <c r="AY98" s="95">
        <f>'Smečky- dveře05 - Vstup o...'!J36</f>
        <v>0</v>
      </c>
      <c r="AZ98" s="95">
        <f>'Smečky- dveře05 - Vstup o...'!F33</f>
        <v>0</v>
      </c>
      <c r="BA98" s="95">
        <f>'Smečky- dveře05 - Vstup o...'!F34</f>
        <v>0</v>
      </c>
      <c r="BB98" s="95">
        <f>'Smečky- dveře05 - Vstup o...'!F35</f>
        <v>0</v>
      </c>
      <c r="BC98" s="95">
        <f>'Smečky- dveře05 - Vstup o...'!F36</f>
        <v>0</v>
      </c>
      <c r="BD98" s="97">
        <f>'Smečky- dveře05 - Vstup o...'!F37</f>
        <v>0</v>
      </c>
      <c r="BT98" s="98" t="s">
        <v>81</v>
      </c>
      <c r="BV98" s="98" t="s">
        <v>75</v>
      </c>
      <c r="BW98" s="98" t="s">
        <v>92</v>
      </c>
      <c r="BX98" s="98" t="s">
        <v>5</v>
      </c>
      <c r="CL98" s="98" t="s">
        <v>1</v>
      </c>
      <c r="CM98" s="98" t="s">
        <v>83</v>
      </c>
    </row>
    <row r="99" spans="1:91" s="6" customFormat="1" ht="37.5" customHeight="1">
      <c r="A99" s="88" t="s">
        <v>77</v>
      </c>
      <c r="B99" s="89"/>
      <c r="C99" s="90"/>
      <c r="D99" s="211" t="s">
        <v>93</v>
      </c>
      <c r="E99" s="211"/>
      <c r="F99" s="211"/>
      <c r="G99" s="211"/>
      <c r="H99" s="211"/>
      <c r="I99" s="91"/>
      <c r="J99" s="211" t="s">
        <v>94</v>
      </c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211"/>
      <c r="AF99" s="211"/>
      <c r="AG99" s="229">
        <f>'Smečky- dveře06 - Vstup o...'!J30</f>
        <v>0</v>
      </c>
      <c r="AH99" s="230"/>
      <c r="AI99" s="230"/>
      <c r="AJ99" s="230"/>
      <c r="AK99" s="230"/>
      <c r="AL99" s="230"/>
      <c r="AM99" s="230"/>
      <c r="AN99" s="229">
        <f t="shared" si="0"/>
        <v>0</v>
      </c>
      <c r="AO99" s="230"/>
      <c r="AP99" s="230"/>
      <c r="AQ99" s="92" t="s">
        <v>80</v>
      </c>
      <c r="AR99" s="93"/>
      <c r="AS99" s="94">
        <v>0</v>
      </c>
      <c r="AT99" s="95">
        <f t="shared" si="1"/>
        <v>0</v>
      </c>
      <c r="AU99" s="96">
        <f>'Smečky- dveře06 - Vstup o...'!P130</f>
        <v>0</v>
      </c>
      <c r="AV99" s="95">
        <f>'Smečky- dveře06 - Vstup o...'!J33</f>
        <v>0</v>
      </c>
      <c r="AW99" s="95">
        <f>'Smečky- dveře06 - Vstup o...'!J34</f>
        <v>0</v>
      </c>
      <c r="AX99" s="95">
        <f>'Smečky- dveře06 - Vstup o...'!J35</f>
        <v>0</v>
      </c>
      <c r="AY99" s="95">
        <f>'Smečky- dveře06 - Vstup o...'!J36</f>
        <v>0</v>
      </c>
      <c r="AZ99" s="95">
        <f>'Smečky- dveře06 - Vstup o...'!F33</f>
        <v>0</v>
      </c>
      <c r="BA99" s="95">
        <f>'Smečky- dveře06 - Vstup o...'!F34</f>
        <v>0</v>
      </c>
      <c r="BB99" s="95">
        <f>'Smečky- dveře06 - Vstup o...'!F35</f>
        <v>0</v>
      </c>
      <c r="BC99" s="95">
        <f>'Smečky- dveře06 - Vstup o...'!F36</f>
        <v>0</v>
      </c>
      <c r="BD99" s="97">
        <f>'Smečky- dveře06 - Vstup o...'!F37</f>
        <v>0</v>
      </c>
      <c r="BT99" s="98" t="s">
        <v>81</v>
      </c>
      <c r="BV99" s="98" t="s">
        <v>75</v>
      </c>
      <c r="BW99" s="98" t="s">
        <v>95</v>
      </c>
      <c r="BX99" s="98" t="s">
        <v>5</v>
      </c>
      <c r="CL99" s="98" t="s">
        <v>1</v>
      </c>
      <c r="CM99" s="98" t="s">
        <v>83</v>
      </c>
    </row>
    <row r="100" spans="1:91" s="6" customFormat="1" ht="37.5" customHeight="1">
      <c r="A100" s="88" t="s">
        <v>77</v>
      </c>
      <c r="B100" s="89"/>
      <c r="C100" s="90"/>
      <c r="D100" s="211" t="s">
        <v>96</v>
      </c>
      <c r="E100" s="211"/>
      <c r="F100" s="211"/>
      <c r="G100" s="211"/>
      <c r="H100" s="211"/>
      <c r="I100" s="91"/>
      <c r="J100" s="211" t="s">
        <v>97</v>
      </c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211"/>
      <c r="AF100" s="211"/>
      <c r="AG100" s="229">
        <f>'Smečky- dveře07 - Vstup o...'!J30</f>
        <v>0</v>
      </c>
      <c r="AH100" s="230"/>
      <c r="AI100" s="230"/>
      <c r="AJ100" s="230"/>
      <c r="AK100" s="230"/>
      <c r="AL100" s="230"/>
      <c r="AM100" s="230"/>
      <c r="AN100" s="229">
        <f t="shared" si="0"/>
        <v>0</v>
      </c>
      <c r="AO100" s="230"/>
      <c r="AP100" s="230"/>
      <c r="AQ100" s="92" t="s">
        <v>80</v>
      </c>
      <c r="AR100" s="93"/>
      <c r="AS100" s="94">
        <v>0</v>
      </c>
      <c r="AT100" s="95">
        <f t="shared" si="1"/>
        <v>0</v>
      </c>
      <c r="AU100" s="96">
        <f>'Smečky- dveře07 - Vstup o...'!P124</f>
        <v>0</v>
      </c>
      <c r="AV100" s="95">
        <f>'Smečky- dveře07 - Vstup o...'!J33</f>
        <v>0</v>
      </c>
      <c r="AW100" s="95">
        <f>'Smečky- dveře07 - Vstup o...'!J34</f>
        <v>0</v>
      </c>
      <c r="AX100" s="95">
        <f>'Smečky- dveře07 - Vstup o...'!J35</f>
        <v>0</v>
      </c>
      <c r="AY100" s="95">
        <f>'Smečky- dveře07 - Vstup o...'!J36</f>
        <v>0</v>
      </c>
      <c r="AZ100" s="95">
        <f>'Smečky- dveře07 - Vstup o...'!F33</f>
        <v>0</v>
      </c>
      <c r="BA100" s="95">
        <f>'Smečky- dveře07 - Vstup o...'!F34</f>
        <v>0</v>
      </c>
      <c r="BB100" s="95">
        <f>'Smečky- dveře07 - Vstup o...'!F35</f>
        <v>0</v>
      </c>
      <c r="BC100" s="95">
        <f>'Smečky- dveře07 - Vstup o...'!F36</f>
        <v>0</v>
      </c>
      <c r="BD100" s="97">
        <f>'Smečky- dveře07 - Vstup o...'!F37</f>
        <v>0</v>
      </c>
      <c r="BT100" s="98" t="s">
        <v>81</v>
      </c>
      <c r="BV100" s="98" t="s">
        <v>75</v>
      </c>
      <c r="BW100" s="98" t="s">
        <v>98</v>
      </c>
      <c r="BX100" s="98" t="s">
        <v>5</v>
      </c>
      <c r="CL100" s="98" t="s">
        <v>1</v>
      </c>
      <c r="CM100" s="98" t="s">
        <v>83</v>
      </c>
    </row>
    <row r="101" spans="1:91" s="6" customFormat="1" ht="37.5" customHeight="1">
      <c r="A101" s="88" t="s">
        <v>77</v>
      </c>
      <c r="B101" s="89"/>
      <c r="C101" s="90"/>
      <c r="D101" s="211" t="s">
        <v>99</v>
      </c>
      <c r="E101" s="211"/>
      <c r="F101" s="211"/>
      <c r="G101" s="211"/>
      <c r="H101" s="211"/>
      <c r="I101" s="91"/>
      <c r="J101" s="211" t="s">
        <v>100</v>
      </c>
      <c r="K101" s="211"/>
      <c r="L101" s="211"/>
      <c r="M101" s="211"/>
      <c r="N101" s="211"/>
      <c r="O101" s="211"/>
      <c r="P101" s="211"/>
      <c r="Q101" s="211"/>
      <c r="R101" s="211"/>
      <c r="S101" s="211"/>
      <c r="T101" s="211"/>
      <c r="U101" s="211"/>
      <c r="V101" s="211"/>
      <c r="W101" s="211"/>
      <c r="X101" s="211"/>
      <c r="Y101" s="211"/>
      <c r="Z101" s="211"/>
      <c r="AA101" s="211"/>
      <c r="AB101" s="211"/>
      <c r="AC101" s="211"/>
      <c r="AD101" s="211"/>
      <c r="AE101" s="211"/>
      <c r="AF101" s="211"/>
      <c r="AG101" s="229">
        <f>'Smečky- dveře08 - Vstup o...'!J30</f>
        <v>0</v>
      </c>
      <c r="AH101" s="230"/>
      <c r="AI101" s="230"/>
      <c r="AJ101" s="230"/>
      <c r="AK101" s="230"/>
      <c r="AL101" s="230"/>
      <c r="AM101" s="230"/>
      <c r="AN101" s="229">
        <f t="shared" si="0"/>
        <v>0</v>
      </c>
      <c r="AO101" s="230"/>
      <c r="AP101" s="230"/>
      <c r="AQ101" s="92" t="s">
        <v>80</v>
      </c>
      <c r="AR101" s="93"/>
      <c r="AS101" s="94">
        <v>0</v>
      </c>
      <c r="AT101" s="95">
        <f t="shared" si="1"/>
        <v>0</v>
      </c>
      <c r="AU101" s="96">
        <f>'Smečky- dveře08 - Vstup o...'!P126</f>
        <v>0</v>
      </c>
      <c r="AV101" s="95">
        <f>'Smečky- dveře08 - Vstup o...'!J33</f>
        <v>0</v>
      </c>
      <c r="AW101" s="95">
        <f>'Smečky- dveře08 - Vstup o...'!J34</f>
        <v>0</v>
      </c>
      <c r="AX101" s="95">
        <f>'Smečky- dveře08 - Vstup o...'!J35</f>
        <v>0</v>
      </c>
      <c r="AY101" s="95">
        <f>'Smečky- dveře08 - Vstup o...'!J36</f>
        <v>0</v>
      </c>
      <c r="AZ101" s="95">
        <f>'Smečky- dveře08 - Vstup o...'!F33</f>
        <v>0</v>
      </c>
      <c r="BA101" s="95">
        <f>'Smečky- dveře08 - Vstup o...'!F34</f>
        <v>0</v>
      </c>
      <c r="BB101" s="95">
        <f>'Smečky- dveře08 - Vstup o...'!F35</f>
        <v>0</v>
      </c>
      <c r="BC101" s="95">
        <f>'Smečky- dveře08 - Vstup o...'!F36</f>
        <v>0</v>
      </c>
      <c r="BD101" s="97">
        <f>'Smečky- dveře08 - Vstup o...'!F37</f>
        <v>0</v>
      </c>
      <c r="BT101" s="98" t="s">
        <v>81</v>
      </c>
      <c r="BV101" s="98" t="s">
        <v>75</v>
      </c>
      <c r="BW101" s="98" t="s">
        <v>101</v>
      </c>
      <c r="BX101" s="98" t="s">
        <v>5</v>
      </c>
      <c r="CL101" s="98" t="s">
        <v>1</v>
      </c>
      <c r="CM101" s="98" t="s">
        <v>83</v>
      </c>
    </row>
    <row r="102" spans="1:91" s="6" customFormat="1" ht="37.5" customHeight="1">
      <c r="A102" s="88" t="s">
        <v>77</v>
      </c>
      <c r="B102" s="89"/>
      <c r="C102" s="90"/>
      <c r="D102" s="211" t="s">
        <v>102</v>
      </c>
      <c r="E102" s="211"/>
      <c r="F102" s="211"/>
      <c r="G102" s="211"/>
      <c r="H102" s="211"/>
      <c r="I102" s="91"/>
      <c r="J102" s="211" t="s">
        <v>103</v>
      </c>
      <c r="K102" s="211"/>
      <c r="L102" s="211"/>
      <c r="M102" s="211"/>
      <c r="N102" s="211"/>
      <c r="O102" s="211"/>
      <c r="P102" s="211"/>
      <c r="Q102" s="211"/>
      <c r="R102" s="211"/>
      <c r="S102" s="211"/>
      <c r="T102" s="211"/>
      <c r="U102" s="211"/>
      <c r="V102" s="211"/>
      <c r="W102" s="211"/>
      <c r="X102" s="211"/>
      <c r="Y102" s="211"/>
      <c r="Z102" s="211"/>
      <c r="AA102" s="211"/>
      <c r="AB102" s="211"/>
      <c r="AC102" s="211"/>
      <c r="AD102" s="211"/>
      <c r="AE102" s="211"/>
      <c r="AF102" s="211"/>
      <c r="AG102" s="229">
        <f>'Smečky- dveře10 - Vstup o...'!J30</f>
        <v>0</v>
      </c>
      <c r="AH102" s="230"/>
      <c r="AI102" s="230"/>
      <c r="AJ102" s="230"/>
      <c r="AK102" s="230"/>
      <c r="AL102" s="230"/>
      <c r="AM102" s="230"/>
      <c r="AN102" s="229">
        <f t="shared" si="0"/>
        <v>0</v>
      </c>
      <c r="AO102" s="230"/>
      <c r="AP102" s="230"/>
      <c r="AQ102" s="92" t="s">
        <v>80</v>
      </c>
      <c r="AR102" s="93"/>
      <c r="AS102" s="94">
        <v>0</v>
      </c>
      <c r="AT102" s="95">
        <f t="shared" si="1"/>
        <v>0</v>
      </c>
      <c r="AU102" s="96">
        <f>'Smečky- dveře10 - Vstup o...'!P124</f>
        <v>0</v>
      </c>
      <c r="AV102" s="95">
        <f>'Smečky- dveře10 - Vstup o...'!J33</f>
        <v>0</v>
      </c>
      <c r="AW102" s="95">
        <f>'Smečky- dveře10 - Vstup o...'!J34</f>
        <v>0</v>
      </c>
      <c r="AX102" s="95">
        <f>'Smečky- dveře10 - Vstup o...'!J35</f>
        <v>0</v>
      </c>
      <c r="AY102" s="95">
        <f>'Smečky- dveře10 - Vstup o...'!J36</f>
        <v>0</v>
      </c>
      <c r="AZ102" s="95">
        <f>'Smečky- dveře10 - Vstup o...'!F33</f>
        <v>0</v>
      </c>
      <c r="BA102" s="95">
        <f>'Smečky- dveře10 - Vstup o...'!F34</f>
        <v>0</v>
      </c>
      <c r="BB102" s="95">
        <f>'Smečky- dveře10 - Vstup o...'!F35</f>
        <v>0</v>
      </c>
      <c r="BC102" s="95">
        <f>'Smečky- dveře10 - Vstup o...'!F36</f>
        <v>0</v>
      </c>
      <c r="BD102" s="97">
        <f>'Smečky- dveře10 - Vstup o...'!F37</f>
        <v>0</v>
      </c>
      <c r="BT102" s="98" t="s">
        <v>81</v>
      </c>
      <c r="BV102" s="98" t="s">
        <v>75</v>
      </c>
      <c r="BW102" s="98" t="s">
        <v>104</v>
      </c>
      <c r="BX102" s="98" t="s">
        <v>5</v>
      </c>
      <c r="CL102" s="98" t="s">
        <v>1</v>
      </c>
      <c r="CM102" s="98" t="s">
        <v>83</v>
      </c>
    </row>
    <row r="103" spans="1:91" s="6" customFormat="1" ht="37.5" customHeight="1">
      <c r="A103" s="88" t="s">
        <v>77</v>
      </c>
      <c r="B103" s="89"/>
      <c r="C103" s="90"/>
      <c r="D103" s="211" t="s">
        <v>105</v>
      </c>
      <c r="E103" s="211"/>
      <c r="F103" s="211"/>
      <c r="G103" s="211"/>
      <c r="H103" s="211"/>
      <c r="I103" s="91"/>
      <c r="J103" s="211" t="s">
        <v>106</v>
      </c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1"/>
      <c r="AB103" s="211"/>
      <c r="AC103" s="211"/>
      <c r="AD103" s="211"/>
      <c r="AE103" s="211"/>
      <c r="AF103" s="211"/>
      <c r="AG103" s="229">
        <f>'Smečky- dveře09 - Vstup o...'!J30</f>
        <v>0</v>
      </c>
      <c r="AH103" s="230"/>
      <c r="AI103" s="230"/>
      <c r="AJ103" s="230"/>
      <c r="AK103" s="230"/>
      <c r="AL103" s="230"/>
      <c r="AM103" s="230"/>
      <c r="AN103" s="229">
        <f t="shared" si="0"/>
        <v>0</v>
      </c>
      <c r="AO103" s="230"/>
      <c r="AP103" s="230"/>
      <c r="AQ103" s="92" t="s">
        <v>80</v>
      </c>
      <c r="AR103" s="93"/>
      <c r="AS103" s="94">
        <v>0</v>
      </c>
      <c r="AT103" s="95">
        <f t="shared" si="1"/>
        <v>0</v>
      </c>
      <c r="AU103" s="96">
        <f>'Smečky- dveře09 - Vstup o...'!P125</f>
        <v>0</v>
      </c>
      <c r="AV103" s="95">
        <f>'Smečky- dveře09 - Vstup o...'!J33</f>
        <v>0</v>
      </c>
      <c r="AW103" s="95">
        <f>'Smečky- dveře09 - Vstup o...'!J34</f>
        <v>0</v>
      </c>
      <c r="AX103" s="95">
        <f>'Smečky- dveře09 - Vstup o...'!J35</f>
        <v>0</v>
      </c>
      <c r="AY103" s="95">
        <f>'Smečky- dveře09 - Vstup o...'!J36</f>
        <v>0</v>
      </c>
      <c r="AZ103" s="95">
        <f>'Smečky- dveře09 - Vstup o...'!F33</f>
        <v>0</v>
      </c>
      <c r="BA103" s="95">
        <f>'Smečky- dveře09 - Vstup o...'!F34</f>
        <v>0</v>
      </c>
      <c r="BB103" s="95">
        <f>'Smečky- dveře09 - Vstup o...'!F35</f>
        <v>0</v>
      </c>
      <c r="BC103" s="95">
        <f>'Smečky- dveře09 - Vstup o...'!F36</f>
        <v>0</v>
      </c>
      <c r="BD103" s="97">
        <f>'Smečky- dveře09 - Vstup o...'!F37</f>
        <v>0</v>
      </c>
      <c r="BT103" s="98" t="s">
        <v>81</v>
      </c>
      <c r="BV103" s="98" t="s">
        <v>75</v>
      </c>
      <c r="BW103" s="98" t="s">
        <v>107</v>
      </c>
      <c r="BX103" s="98" t="s">
        <v>5</v>
      </c>
      <c r="CL103" s="98" t="s">
        <v>1</v>
      </c>
      <c r="CM103" s="98" t="s">
        <v>83</v>
      </c>
    </row>
    <row r="104" spans="1:91" s="6" customFormat="1" ht="37.5" customHeight="1">
      <c r="A104" s="88" t="s">
        <v>77</v>
      </c>
      <c r="B104" s="89"/>
      <c r="C104" s="90"/>
      <c r="D104" s="211" t="s">
        <v>108</v>
      </c>
      <c r="E104" s="211"/>
      <c r="F104" s="211"/>
      <c r="G104" s="211"/>
      <c r="H104" s="211"/>
      <c r="I104" s="91"/>
      <c r="J104" s="211" t="s">
        <v>109</v>
      </c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29">
        <f>'Smečky- dveře11 - Vstup o...'!J30</f>
        <v>0</v>
      </c>
      <c r="AH104" s="230"/>
      <c r="AI104" s="230"/>
      <c r="AJ104" s="230"/>
      <c r="AK104" s="230"/>
      <c r="AL104" s="230"/>
      <c r="AM104" s="230"/>
      <c r="AN104" s="229">
        <f t="shared" si="0"/>
        <v>0</v>
      </c>
      <c r="AO104" s="230"/>
      <c r="AP104" s="230"/>
      <c r="AQ104" s="92" t="s">
        <v>80</v>
      </c>
      <c r="AR104" s="93"/>
      <c r="AS104" s="94">
        <v>0</v>
      </c>
      <c r="AT104" s="95">
        <f t="shared" si="1"/>
        <v>0</v>
      </c>
      <c r="AU104" s="96">
        <f>'Smečky- dveře11 - Vstup o...'!P126</f>
        <v>0</v>
      </c>
      <c r="AV104" s="95">
        <f>'Smečky- dveře11 - Vstup o...'!J33</f>
        <v>0</v>
      </c>
      <c r="AW104" s="95">
        <f>'Smečky- dveře11 - Vstup o...'!J34</f>
        <v>0</v>
      </c>
      <c r="AX104" s="95">
        <f>'Smečky- dveře11 - Vstup o...'!J35</f>
        <v>0</v>
      </c>
      <c r="AY104" s="95">
        <f>'Smečky- dveře11 - Vstup o...'!J36</f>
        <v>0</v>
      </c>
      <c r="AZ104" s="95">
        <f>'Smečky- dveře11 - Vstup o...'!F33</f>
        <v>0</v>
      </c>
      <c r="BA104" s="95">
        <f>'Smečky- dveře11 - Vstup o...'!F34</f>
        <v>0</v>
      </c>
      <c r="BB104" s="95">
        <f>'Smečky- dveře11 - Vstup o...'!F35</f>
        <v>0</v>
      </c>
      <c r="BC104" s="95">
        <f>'Smečky- dveře11 - Vstup o...'!F36</f>
        <v>0</v>
      </c>
      <c r="BD104" s="97">
        <f>'Smečky- dveře11 - Vstup o...'!F37</f>
        <v>0</v>
      </c>
      <c r="BT104" s="98" t="s">
        <v>81</v>
      </c>
      <c r="BV104" s="98" t="s">
        <v>75</v>
      </c>
      <c r="BW104" s="98" t="s">
        <v>110</v>
      </c>
      <c r="BX104" s="98" t="s">
        <v>5</v>
      </c>
      <c r="CL104" s="98" t="s">
        <v>1</v>
      </c>
      <c r="CM104" s="98" t="s">
        <v>83</v>
      </c>
    </row>
    <row r="105" spans="1:91" s="6" customFormat="1" ht="24.75" customHeight="1">
      <c r="A105" s="88" t="s">
        <v>77</v>
      </c>
      <c r="B105" s="89"/>
      <c r="C105" s="90"/>
      <c r="D105" s="211" t="s">
        <v>111</v>
      </c>
      <c r="E105" s="211"/>
      <c r="F105" s="211"/>
      <c r="G105" s="211"/>
      <c r="H105" s="211"/>
      <c r="I105" s="91"/>
      <c r="J105" s="211" t="s">
        <v>112</v>
      </c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29">
        <f>'Smecky VRN - Smečky dveře...'!J30</f>
        <v>0</v>
      </c>
      <c r="AH105" s="230"/>
      <c r="AI105" s="230"/>
      <c r="AJ105" s="230"/>
      <c r="AK105" s="230"/>
      <c r="AL105" s="230"/>
      <c r="AM105" s="230"/>
      <c r="AN105" s="229">
        <f t="shared" si="0"/>
        <v>0</v>
      </c>
      <c r="AO105" s="230"/>
      <c r="AP105" s="230"/>
      <c r="AQ105" s="92" t="s">
        <v>80</v>
      </c>
      <c r="AR105" s="93"/>
      <c r="AS105" s="99">
        <v>0</v>
      </c>
      <c r="AT105" s="100">
        <f t="shared" si="1"/>
        <v>0</v>
      </c>
      <c r="AU105" s="101">
        <f>'Smecky VRN - Smečky dveře...'!P121</f>
        <v>0</v>
      </c>
      <c r="AV105" s="100">
        <f>'Smecky VRN - Smečky dveře...'!J33</f>
        <v>0</v>
      </c>
      <c r="AW105" s="100">
        <f>'Smecky VRN - Smečky dveře...'!J34</f>
        <v>0</v>
      </c>
      <c r="AX105" s="100">
        <f>'Smecky VRN - Smečky dveře...'!J35</f>
        <v>0</v>
      </c>
      <c r="AY105" s="100">
        <f>'Smecky VRN - Smečky dveře...'!J36</f>
        <v>0</v>
      </c>
      <c r="AZ105" s="100">
        <f>'Smecky VRN - Smečky dveře...'!F33</f>
        <v>0</v>
      </c>
      <c r="BA105" s="100">
        <f>'Smecky VRN - Smečky dveře...'!F34</f>
        <v>0</v>
      </c>
      <c r="BB105" s="100">
        <f>'Smecky VRN - Smečky dveře...'!F35</f>
        <v>0</v>
      </c>
      <c r="BC105" s="100">
        <f>'Smecky VRN - Smečky dveře...'!F36</f>
        <v>0</v>
      </c>
      <c r="BD105" s="102">
        <f>'Smecky VRN - Smečky dveře...'!F37</f>
        <v>0</v>
      </c>
      <c r="BT105" s="98" t="s">
        <v>81</v>
      </c>
      <c r="BV105" s="98" t="s">
        <v>75</v>
      </c>
      <c r="BW105" s="98" t="s">
        <v>113</v>
      </c>
      <c r="BX105" s="98" t="s">
        <v>5</v>
      </c>
      <c r="CL105" s="98" t="s">
        <v>1</v>
      </c>
      <c r="CM105" s="98" t="s">
        <v>83</v>
      </c>
    </row>
    <row r="106" spans="1:57" s="1" customFormat="1" ht="30" customHeight="1">
      <c r="A106" s="30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5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</row>
    <row r="107" spans="1:57" s="1" customFormat="1" ht="6.75" customHeight="1">
      <c r="A107" s="30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1"/>
      <c r="AR107" s="35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</row>
  </sheetData>
  <sheetProtection sheet="1" objects="1" scenarios="1" formatColumns="0" formatRows="0"/>
  <mergeCells count="82">
    <mergeCell ref="AN105:AP105"/>
    <mergeCell ref="AG105:AM105"/>
    <mergeCell ref="AN94:AP94"/>
    <mergeCell ref="AG104:AM104"/>
    <mergeCell ref="AG96:AM96"/>
    <mergeCell ref="AG98:AM98"/>
    <mergeCell ref="AN100:AP100"/>
    <mergeCell ref="AN98:AP98"/>
    <mergeCell ref="AN99:AP99"/>
    <mergeCell ref="AG97:AM97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K31:AO31"/>
    <mergeCell ref="AN95:AP95"/>
    <mergeCell ref="AS89:AT91"/>
    <mergeCell ref="AK32:AO32"/>
    <mergeCell ref="L32:P32"/>
    <mergeCell ref="W32:AE32"/>
    <mergeCell ref="AK33:AO33"/>
    <mergeCell ref="L33:P33"/>
    <mergeCell ref="W33:AE33"/>
    <mergeCell ref="L85:AO85"/>
    <mergeCell ref="BE5:BE34"/>
    <mergeCell ref="K5:AO5"/>
    <mergeCell ref="K6:AO6"/>
    <mergeCell ref="E14:AJ14"/>
    <mergeCell ref="E23:AN23"/>
    <mergeCell ref="AK26:AO26"/>
    <mergeCell ref="L28:P28"/>
    <mergeCell ref="AK30:AO30"/>
    <mergeCell ref="L30:P30"/>
    <mergeCell ref="W30:AE30"/>
    <mergeCell ref="W28:AE28"/>
    <mergeCell ref="AK28:AO28"/>
    <mergeCell ref="W29:AE29"/>
    <mergeCell ref="L29:P29"/>
    <mergeCell ref="AK29:AO29"/>
    <mergeCell ref="D105:H105"/>
    <mergeCell ref="J105:AF105"/>
    <mergeCell ref="AG94:AM94"/>
    <mergeCell ref="L31:P31"/>
    <mergeCell ref="W31:AE31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D102:H102"/>
    <mergeCell ref="D103:H103"/>
    <mergeCell ref="D104:H104"/>
    <mergeCell ref="C92:G92"/>
    <mergeCell ref="D101:H101"/>
    <mergeCell ref="D98:H98"/>
    <mergeCell ref="D95:H95"/>
    <mergeCell ref="D99:H99"/>
    <mergeCell ref="D100:H100"/>
    <mergeCell ref="D96:H96"/>
    <mergeCell ref="D97:H97"/>
  </mergeCells>
  <hyperlinks>
    <hyperlink ref="A95" location="'Smečky- dveře01,03 - Vstu...'!C2" display="/"/>
    <hyperlink ref="A96" location="'Smečky- dveře02 - Vstup o...'!C2" display="/"/>
    <hyperlink ref="A97" location="'Smečky- dveře04 - Vstup o...'!C2" display="/"/>
    <hyperlink ref="A98" location="'Smečky- dveře05 - Vstup o...'!C2" display="/"/>
    <hyperlink ref="A99" location="'Smečky- dveře06 - Vstup o...'!C2" display="/"/>
    <hyperlink ref="A100" location="'Smečky- dveře07 - Vstup o...'!C2" display="/"/>
    <hyperlink ref="A101" location="'Smečky- dveře08 - Vstup o...'!C2" display="/"/>
    <hyperlink ref="A102" location="'Smečky- dveře10 - Vstup o...'!C2" display="/"/>
    <hyperlink ref="A103" location="'Smečky- dveře09 - Vstup o...'!C2" display="/"/>
    <hyperlink ref="A104" location="'Smečky- dveře11 - Vstup o...'!C2" display="/"/>
    <hyperlink ref="A105" location="'Smecky VRN - Smečky dveře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107</v>
      </c>
    </row>
    <row r="3" spans="2:46" ht="6.7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6"/>
      <c r="AT3" s="13" t="s">
        <v>83</v>
      </c>
    </row>
    <row r="4" spans="2:46" ht="24.75" customHeight="1">
      <c r="B4" s="16"/>
      <c r="D4" s="105" t="s">
        <v>114</v>
      </c>
      <c r="L4" s="16"/>
      <c r="M4" s="106" t="s">
        <v>10</v>
      </c>
      <c r="AT4" s="13" t="s">
        <v>4</v>
      </c>
    </row>
    <row r="5" spans="2:12" ht="6.75" customHeight="1">
      <c r="B5" s="16"/>
      <c r="L5" s="16"/>
    </row>
    <row r="6" spans="2:12" ht="12" customHeight="1">
      <c r="B6" s="16"/>
      <c r="D6" s="107" t="s">
        <v>16</v>
      </c>
      <c r="L6" s="16"/>
    </row>
    <row r="7" spans="2:12" ht="16.5" customHeight="1">
      <c r="B7" s="16"/>
      <c r="E7" s="253" t="str">
        <f>'Rekapitulace stavby'!K6</f>
        <v>Výměna dveří ve dvoře, Ve Smečkách 33, Praha 1</v>
      </c>
      <c r="F7" s="254"/>
      <c r="G7" s="254"/>
      <c r="H7" s="254"/>
      <c r="L7" s="16"/>
    </row>
    <row r="8" spans="1:31" s="1" customFormat="1" ht="12" customHeight="1">
      <c r="A8" s="30"/>
      <c r="B8" s="35"/>
      <c r="C8" s="30"/>
      <c r="D8" s="107" t="s">
        <v>115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1" customFormat="1" ht="16.5" customHeight="1">
      <c r="A9" s="30"/>
      <c r="B9" s="35"/>
      <c r="C9" s="30"/>
      <c r="D9" s="30"/>
      <c r="E9" s="255" t="s">
        <v>621</v>
      </c>
      <c r="F9" s="256"/>
      <c r="G9" s="256"/>
      <c r="H9" s="256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9.7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2" customHeight="1">
      <c r="A11" s="30"/>
      <c r="B11" s="35"/>
      <c r="C11" s="30"/>
      <c r="D11" s="107" t="s">
        <v>18</v>
      </c>
      <c r="E11" s="30"/>
      <c r="F11" s="108" t="s">
        <v>1</v>
      </c>
      <c r="G11" s="30"/>
      <c r="H11" s="30"/>
      <c r="I11" s="107" t="s">
        <v>19</v>
      </c>
      <c r="J11" s="108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5"/>
      <c r="C12" s="30"/>
      <c r="D12" s="107" t="s">
        <v>20</v>
      </c>
      <c r="E12" s="30"/>
      <c r="F12" s="108" t="s">
        <v>21</v>
      </c>
      <c r="G12" s="30"/>
      <c r="H12" s="30"/>
      <c r="I12" s="107" t="s">
        <v>22</v>
      </c>
      <c r="J12" s="109">
        <f>'Rekapitulace stavby'!AN8</f>
        <v>0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0.5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5"/>
      <c r="C14" s="30"/>
      <c r="D14" s="107" t="s">
        <v>23</v>
      </c>
      <c r="E14" s="30"/>
      <c r="F14" s="30"/>
      <c r="G14" s="30"/>
      <c r="H14" s="30"/>
      <c r="I14" s="107" t="s">
        <v>24</v>
      </c>
      <c r="J14" s="108">
        <f>IF('Rekapitulace stavby'!AN10="","",'Rekapitulace stavby'!AN10)</f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8" customHeight="1">
      <c r="A15" s="30"/>
      <c r="B15" s="35"/>
      <c r="C15" s="30"/>
      <c r="D15" s="30"/>
      <c r="E15" s="108" t="str">
        <f>IF('Rekapitulace stavby'!E11="","",'Rekapitulace stavby'!E11)</f>
        <v> </v>
      </c>
      <c r="F15" s="30"/>
      <c r="G15" s="30"/>
      <c r="H15" s="30"/>
      <c r="I15" s="107" t="s">
        <v>26</v>
      </c>
      <c r="J15" s="108">
        <f>IF('Rekapitulace stavby'!AN11="","",'Rekapitulace stavby'!AN11)</f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6.7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5"/>
      <c r="C17" s="30"/>
      <c r="D17" s="107" t="s">
        <v>27</v>
      </c>
      <c r="E17" s="30"/>
      <c r="F17" s="30"/>
      <c r="G17" s="30"/>
      <c r="H17" s="30"/>
      <c r="I17" s="107" t="s">
        <v>24</v>
      </c>
      <c r="J17" s="26" t="str">
        <f>'Rekapitulace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5"/>
      <c r="C18" s="30"/>
      <c r="D18" s="30"/>
      <c r="E18" s="257" t="str">
        <f>'Rekapitulace stavby'!E14</f>
        <v>Vyplň údaj</v>
      </c>
      <c r="F18" s="258"/>
      <c r="G18" s="258"/>
      <c r="H18" s="258"/>
      <c r="I18" s="107" t="s">
        <v>26</v>
      </c>
      <c r="J18" s="26" t="str">
        <f>'Rekapitulace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7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5"/>
      <c r="C20" s="30"/>
      <c r="D20" s="107" t="s">
        <v>29</v>
      </c>
      <c r="E20" s="30"/>
      <c r="F20" s="30"/>
      <c r="G20" s="30"/>
      <c r="H20" s="30"/>
      <c r="I20" s="107" t="s">
        <v>24</v>
      </c>
      <c r="J20" s="108">
        <f>IF('Rekapitulace stavby'!AN16="","",'Rekapitulace stavby'!AN16)</f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5"/>
      <c r="C21" s="30"/>
      <c r="D21" s="30"/>
      <c r="E21" s="108" t="str">
        <f>IF('Rekapitulace stavby'!E17="","",'Rekapitulace stavby'!E17)</f>
        <v> </v>
      </c>
      <c r="F21" s="30"/>
      <c r="G21" s="30"/>
      <c r="H21" s="30"/>
      <c r="I21" s="107" t="s">
        <v>26</v>
      </c>
      <c r="J21" s="108">
        <f>IF('Rekapitulace stavby'!AN17="","",'Rekapitulace stavby'!AN17)</f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7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5"/>
      <c r="C23" s="30"/>
      <c r="D23" s="107" t="s">
        <v>31</v>
      </c>
      <c r="E23" s="30"/>
      <c r="F23" s="30"/>
      <c r="G23" s="30"/>
      <c r="H23" s="30"/>
      <c r="I23" s="107" t="s">
        <v>24</v>
      </c>
      <c r="J23" s="108">
        <f>IF('Rekapitulace stavby'!AN19="","",'Rekapitulace stavby'!AN19)</f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5"/>
      <c r="C24" s="30"/>
      <c r="D24" s="30"/>
      <c r="E24" s="108" t="str">
        <f>IF('Rekapitulace stavby'!E20="","",'Rekapitulace stavby'!E20)</f>
        <v> </v>
      </c>
      <c r="F24" s="30"/>
      <c r="G24" s="30"/>
      <c r="H24" s="30"/>
      <c r="I24" s="107" t="s">
        <v>26</v>
      </c>
      <c r="J24" s="108">
        <f>IF('Rekapitulace stavby'!AN20="","",'Rekapitulace stavby'!AN20)</f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7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5"/>
      <c r="C26" s="30"/>
      <c r="D26" s="107" t="s">
        <v>32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110"/>
      <c r="B27" s="111"/>
      <c r="C27" s="110"/>
      <c r="D27" s="110"/>
      <c r="E27" s="259" t="s">
        <v>1</v>
      </c>
      <c r="F27" s="259"/>
      <c r="G27" s="259"/>
      <c r="H27" s="25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1" customFormat="1" ht="6.7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5"/>
      <c r="C29" s="30"/>
      <c r="D29" s="113"/>
      <c r="E29" s="113"/>
      <c r="F29" s="113"/>
      <c r="G29" s="113"/>
      <c r="H29" s="113"/>
      <c r="I29" s="113"/>
      <c r="J29" s="113"/>
      <c r="K29" s="113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4.75" customHeight="1">
      <c r="A30" s="30"/>
      <c r="B30" s="35"/>
      <c r="C30" s="30"/>
      <c r="D30" s="114" t="s">
        <v>33</v>
      </c>
      <c r="E30" s="30"/>
      <c r="F30" s="30"/>
      <c r="G30" s="30"/>
      <c r="H30" s="30"/>
      <c r="I30" s="30"/>
      <c r="J30" s="115">
        <f>ROUND(J125,2)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5"/>
      <c r="C31" s="30"/>
      <c r="D31" s="113"/>
      <c r="E31" s="113"/>
      <c r="F31" s="113"/>
      <c r="G31" s="113"/>
      <c r="H31" s="113"/>
      <c r="I31" s="113"/>
      <c r="J31" s="113"/>
      <c r="K31" s="113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25" customHeight="1">
      <c r="A32" s="30"/>
      <c r="B32" s="35"/>
      <c r="C32" s="30"/>
      <c r="D32" s="30"/>
      <c r="E32" s="30"/>
      <c r="F32" s="116" t="s">
        <v>35</v>
      </c>
      <c r="G32" s="30"/>
      <c r="H32" s="30"/>
      <c r="I32" s="116" t="s">
        <v>34</v>
      </c>
      <c r="J32" s="116" t="s">
        <v>36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25" customHeight="1">
      <c r="A33" s="30"/>
      <c r="B33" s="35"/>
      <c r="C33" s="30"/>
      <c r="D33" s="117" t="s">
        <v>37</v>
      </c>
      <c r="E33" s="107" t="s">
        <v>38</v>
      </c>
      <c r="F33" s="118">
        <f>ROUND((SUM(BE125:BE160)),2)</f>
        <v>0</v>
      </c>
      <c r="G33" s="30"/>
      <c r="H33" s="30"/>
      <c r="I33" s="119">
        <v>0.21</v>
      </c>
      <c r="J33" s="118">
        <f>ROUND(((SUM(BE125:BE160))*I33),2)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5"/>
      <c r="C34" s="30"/>
      <c r="D34" s="30"/>
      <c r="E34" s="107" t="s">
        <v>39</v>
      </c>
      <c r="F34" s="118">
        <f>ROUND((SUM(BF125:BF160)),2)</f>
        <v>0</v>
      </c>
      <c r="G34" s="30"/>
      <c r="H34" s="30"/>
      <c r="I34" s="119">
        <v>0.15</v>
      </c>
      <c r="J34" s="118">
        <f>ROUND(((SUM(BF125:BF160))*I34),2)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 hidden="1">
      <c r="A35" s="30"/>
      <c r="B35" s="35"/>
      <c r="C35" s="30"/>
      <c r="D35" s="30"/>
      <c r="E35" s="107" t="s">
        <v>40</v>
      </c>
      <c r="F35" s="118">
        <f>ROUND((SUM(BG125:BG160)),2)</f>
        <v>0</v>
      </c>
      <c r="G35" s="30"/>
      <c r="H35" s="30"/>
      <c r="I35" s="119">
        <v>0.21</v>
      </c>
      <c r="J35" s="118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 hidden="1">
      <c r="A36" s="30"/>
      <c r="B36" s="35"/>
      <c r="C36" s="30"/>
      <c r="D36" s="30"/>
      <c r="E36" s="107" t="s">
        <v>41</v>
      </c>
      <c r="F36" s="118">
        <f>ROUND((SUM(BH125:BH160)),2)</f>
        <v>0</v>
      </c>
      <c r="G36" s="30"/>
      <c r="H36" s="30"/>
      <c r="I36" s="119">
        <v>0.15</v>
      </c>
      <c r="J36" s="118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5"/>
      <c r="C37" s="30"/>
      <c r="D37" s="30"/>
      <c r="E37" s="107" t="s">
        <v>42</v>
      </c>
      <c r="F37" s="118">
        <f>ROUND((SUM(BI125:BI160)),2)</f>
        <v>0</v>
      </c>
      <c r="G37" s="30"/>
      <c r="H37" s="30"/>
      <c r="I37" s="119">
        <v>0</v>
      </c>
      <c r="J37" s="118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7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4.75" customHeight="1">
      <c r="A39" s="30"/>
      <c r="B39" s="35"/>
      <c r="C39" s="120"/>
      <c r="D39" s="121" t="s">
        <v>43</v>
      </c>
      <c r="E39" s="122"/>
      <c r="F39" s="122"/>
      <c r="G39" s="123" t="s">
        <v>44</v>
      </c>
      <c r="H39" s="124" t="s">
        <v>45</v>
      </c>
      <c r="I39" s="122"/>
      <c r="J39" s="125">
        <f>SUM(J30:J37)</f>
        <v>0</v>
      </c>
      <c r="K39" s="126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4.25" customHeight="1">
      <c r="B41" s="16"/>
      <c r="L41" s="16"/>
    </row>
    <row r="42" spans="2:12" ht="14.25" customHeight="1">
      <c r="B42" s="16"/>
      <c r="L42" s="16"/>
    </row>
    <row r="43" spans="2:12" ht="14.25" customHeight="1">
      <c r="B43" s="16"/>
      <c r="L43" s="16"/>
    </row>
    <row r="44" spans="2:12" ht="14.25" customHeight="1">
      <c r="B44" s="16"/>
      <c r="L44" s="16"/>
    </row>
    <row r="45" spans="2:12" ht="14.25" customHeight="1">
      <c r="B45" s="16"/>
      <c r="L45" s="16"/>
    </row>
    <row r="46" spans="2:12" ht="14.25" customHeight="1">
      <c r="B46" s="16"/>
      <c r="L46" s="16"/>
    </row>
    <row r="47" spans="2:12" ht="14.25" customHeight="1">
      <c r="B47" s="16"/>
      <c r="L47" s="16"/>
    </row>
    <row r="48" spans="2:12" ht="14.25" customHeight="1">
      <c r="B48" s="16"/>
      <c r="L48" s="16"/>
    </row>
    <row r="49" spans="2:12" ht="14.25" customHeight="1">
      <c r="B49" s="16"/>
      <c r="L49" s="16"/>
    </row>
    <row r="50" spans="2:12" s="1" customFormat="1" ht="14.25" customHeight="1">
      <c r="B50" s="47"/>
      <c r="D50" s="127" t="s">
        <v>46</v>
      </c>
      <c r="E50" s="128"/>
      <c r="F50" s="128"/>
      <c r="G50" s="127" t="s">
        <v>47</v>
      </c>
      <c r="H50" s="128"/>
      <c r="I50" s="128"/>
      <c r="J50" s="128"/>
      <c r="K50" s="128"/>
      <c r="L50" s="47"/>
    </row>
    <row r="51" spans="2:12" ht="9.75">
      <c r="B51" s="16"/>
      <c r="L51" s="16"/>
    </row>
    <row r="52" spans="2:12" ht="9.75">
      <c r="B52" s="16"/>
      <c r="L52" s="16"/>
    </row>
    <row r="53" spans="2:12" ht="9.75">
      <c r="B53" s="16"/>
      <c r="L53" s="16"/>
    </row>
    <row r="54" spans="2:12" ht="9.75">
      <c r="B54" s="16"/>
      <c r="L54" s="16"/>
    </row>
    <row r="55" spans="2:12" ht="9.75">
      <c r="B55" s="16"/>
      <c r="L55" s="16"/>
    </row>
    <row r="56" spans="2:12" ht="9.75">
      <c r="B56" s="16"/>
      <c r="L56" s="16"/>
    </row>
    <row r="57" spans="2:12" ht="9.75">
      <c r="B57" s="16"/>
      <c r="L57" s="16"/>
    </row>
    <row r="58" spans="2:12" ht="9.75">
      <c r="B58" s="16"/>
      <c r="L58" s="16"/>
    </row>
    <row r="59" spans="2:12" ht="9.75">
      <c r="B59" s="16"/>
      <c r="L59" s="16"/>
    </row>
    <row r="60" spans="2:12" ht="9.75">
      <c r="B60" s="16"/>
      <c r="L60" s="16"/>
    </row>
    <row r="61" spans="1:31" s="1" customFormat="1" ht="12">
      <c r="A61" s="30"/>
      <c r="B61" s="35"/>
      <c r="C61" s="30"/>
      <c r="D61" s="129" t="s">
        <v>48</v>
      </c>
      <c r="E61" s="130"/>
      <c r="F61" s="131" t="s">
        <v>49</v>
      </c>
      <c r="G61" s="129" t="s">
        <v>48</v>
      </c>
      <c r="H61" s="130"/>
      <c r="I61" s="130"/>
      <c r="J61" s="132" t="s">
        <v>49</v>
      </c>
      <c r="K61" s="130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9.75">
      <c r="B62" s="16"/>
      <c r="L62" s="16"/>
    </row>
    <row r="63" spans="2:12" ht="9.75">
      <c r="B63" s="16"/>
      <c r="L63" s="16"/>
    </row>
    <row r="64" spans="2:12" ht="9.75">
      <c r="B64" s="16"/>
      <c r="L64" s="16"/>
    </row>
    <row r="65" spans="1:31" s="1" customFormat="1" ht="12.75">
      <c r="A65" s="30"/>
      <c r="B65" s="35"/>
      <c r="C65" s="30"/>
      <c r="D65" s="127" t="s">
        <v>50</v>
      </c>
      <c r="E65" s="133"/>
      <c r="F65" s="133"/>
      <c r="G65" s="127" t="s">
        <v>51</v>
      </c>
      <c r="H65" s="133"/>
      <c r="I65" s="133"/>
      <c r="J65" s="133"/>
      <c r="K65" s="133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9.75">
      <c r="B66" s="16"/>
      <c r="L66" s="16"/>
    </row>
    <row r="67" spans="2:12" ht="9.75">
      <c r="B67" s="16"/>
      <c r="L67" s="16"/>
    </row>
    <row r="68" spans="2:12" ht="9.75">
      <c r="B68" s="16"/>
      <c r="L68" s="16"/>
    </row>
    <row r="69" spans="2:12" ht="9.75">
      <c r="B69" s="16"/>
      <c r="L69" s="16"/>
    </row>
    <row r="70" spans="2:12" ht="9.75">
      <c r="B70" s="16"/>
      <c r="L70" s="16"/>
    </row>
    <row r="71" spans="2:12" ht="9.75">
      <c r="B71" s="16"/>
      <c r="L71" s="16"/>
    </row>
    <row r="72" spans="2:12" ht="9.75">
      <c r="B72" s="16"/>
      <c r="L72" s="16"/>
    </row>
    <row r="73" spans="2:12" ht="9.75">
      <c r="B73" s="16"/>
      <c r="L73" s="16"/>
    </row>
    <row r="74" spans="2:12" ht="9.75">
      <c r="B74" s="16"/>
      <c r="L74" s="16"/>
    </row>
    <row r="75" spans="2:12" ht="9.75">
      <c r="B75" s="16"/>
      <c r="L75" s="16"/>
    </row>
    <row r="76" spans="1:31" s="1" customFormat="1" ht="12">
      <c r="A76" s="30"/>
      <c r="B76" s="35"/>
      <c r="C76" s="30"/>
      <c r="D76" s="129" t="s">
        <v>48</v>
      </c>
      <c r="E76" s="130"/>
      <c r="F76" s="131" t="s">
        <v>49</v>
      </c>
      <c r="G76" s="129" t="s">
        <v>48</v>
      </c>
      <c r="H76" s="130"/>
      <c r="I76" s="130"/>
      <c r="J76" s="132" t="s">
        <v>49</v>
      </c>
      <c r="K76" s="130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25" customHeight="1">
      <c r="A77" s="30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75" customHeight="1">
      <c r="A81" s="30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75" customHeight="1">
      <c r="A82" s="30"/>
      <c r="B82" s="31"/>
      <c r="C82" s="19" t="s">
        <v>117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7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2"/>
      <c r="D85" s="32"/>
      <c r="E85" s="251" t="str">
        <f>E7</f>
        <v>Výměna dveří ve dvoře, Ve Smečkách 33, Praha 1</v>
      </c>
      <c r="F85" s="252"/>
      <c r="G85" s="252"/>
      <c r="H85" s="252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>
      <c r="A86" s="30"/>
      <c r="B86" s="31"/>
      <c r="C86" s="25" t="s">
        <v>115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16.5" customHeight="1">
      <c r="A87" s="30"/>
      <c r="B87" s="31"/>
      <c r="C87" s="32"/>
      <c r="D87" s="32"/>
      <c r="E87" s="237" t="str">
        <f>E9</f>
        <v>Smečky- dveře09 - Vstup označený 09</v>
      </c>
      <c r="F87" s="250"/>
      <c r="G87" s="250"/>
      <c r="H87" s="250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6.7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2" customHeight="1">
      <c r="A89" s="30"/>
      <c r="B89" s="31"/>
      <c r="C89" s="25" t="s">
        <v>20</v>
      </c>
      <c r="D89" s="32"/>
      <c r="E89" s="32"/>
      <c r="F89" s="23" t="str">
        <f>F12</f>
        <v>Ve Smečkách 33, Praha 1</v>
      </c>
      <c r="G89" s="32"/>
      <c r="H89" s="32"/>
      <c r="I89" s="25" t="s">
        <v>22</v>
      </c>
      <c r="J89" s="62">
        <f>IF(J12="","",J12)</f>
        <v>0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6.7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5" customHeight="1">
      <c r="A91" s="30"/>
      <c r="B91" s="31"/>
      <c r="C91" s="25" t="s">
        <v>23</v>
      </c>
      <c r="D91" s="32"/>
      <c r="E91" s="32"/>
      <c r="F91" s="23" t="str">
        <f>E15</f>
        <v> </v>
      </c>
      <c r="G91" s="32"/>
      <c r="H91" s="32"/>
      <c r="I91" s="25" t="s">
        <v>29</v>
      </c>
      <c r="J91" s="28" t="str">
        <f>E21</f>
        <v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15" customHeight="1">
      <c r="A92" s="30"/>
      <c r="B92" s="31"/>
      <c r="C92" s="25" t="s">
        <v>27</v>
      </c>
      <c r="D92" s="32"/>
      <c r="E92" s="32"/>
      <c r="F92" s="23" t="str">
        <f>IF(E18="","",E18)</f>
        <v>Vyplň údaj</v>
      </c>
      <c r="G92" s="32"/>
      <c r="H92" s="32"/>
      <c r="I92" s="25" t="s">
        <v>31</v>
      </c>
      <c r="J92" s="28" t="str">
        <f>E24</f>
        <v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9.7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29.25" customHeight="1">
      <c r="A94" s="30"/>
      <c r="B94" s="31"/>
      <c r="C94" s="138" t="s">
        <v>118</v>
      </c>
      <c r="D94" s="39"/>
      <c r="E94" s="39"/>
      <c r="F94" s="39"/>
      <c r="G94" s="39"/>
      <c r="H94" s="39"/>
      <c r="I94" s="39"/>
      <c r="J94" s="139" t="s">
        <v>119</v>
      </c>
      <c r="K94" s="39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9.7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1" customFormat="1" ht="22.5" customHeight="1">
      <c r="A96" s="30"/>
      <c r="B96" s="31"/>
      <c r="C96" s="140" t="s">
        <v>120</v>
      </c>
      <c r="D96" s="32"/>
      <c r="E96" s="32"/>
      <c r="F96" s="32"/>
      <c r="G96" s="32"/>
      <c r="H96" s="32"/>
      <c r="I96" s="32"/>
      <c r="J96" s="79">
        <f>J125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121</v>
      </c>
    </row>
    <row r="97" spans="2:12" s="8" customFormat="1" ht="24.75" customHeight="1">
      <c r="B97" s="141"/>
      <c r="C97" s="142"/>
      <c r="D97" s="143" t="s">
        <v>245</v>
      </c>
      <c r="E97" s="144"/>
      <c r="F97" s="144"/>
      <c r="G97" s="144"/>
      <c r="H97" s="144"/>
      <c r="I97" s="144"/>
      <c r="J97" s="145">
        <f>J126</f>
        <v>0</v>
      </c>
      <c r="K97" s="142"/>
      <c r="L97" s="146"/>
    </row>
    <row r="98" spans="2:12" s="9" customFormat="1" ht="19.5" customHeight="1">
      <c r="B98" s="147"/>
      <c r="C98" s="148"/>
      <c r="D98" s="149" t="s">
        <v>247</v>
      </c>
      <c r="E98" s="150"/>
      <c r="F98" s="150"/>
      <c r="G98" s="150"/>
      <c r="H98" s="150"/>
      <c r="I98" s="150"/>
      <c r="J98" s="151">
        <f>J127</f>
        <v>0</v>
      </c>
      <c r="K98" s="148"/>
      <c r="L98" s="152"/>
    </row>
    <row r="99" spans="2:12" s="9" customFormat="1" ht="19.5" customHeight="1">
      <c r="B99" s="147"/>
      <c r="C99" s="148"/>
      <c r="D99" s="149" t="s">
        <v>123</v>
      </c>
      <c r="E99" s="150"/>
      <c r="F99" s="150"/>
      <c r="G99" s="150"/>
      <c r="H99" s="150"/>
      <c r="I99" s="150"/>
      <c r="J99" s="151">
        <f>J131</f>
        <v>0</v>
      </c>
      <c r="K99" s="148"/>
      <c r="L99" s="152"/>
    </row>
    <row r="100" spans="2:12" s="9" customFormat="1" ht="19.5" customHeight="1">
      <c r="B100" s="147"/>
      <c r="C100" s="148"/>
      <c r="D100" s="149" t="s">
        <v>248</v>
      </c>
      <c r="E100" s="150"/>
      <c r="F100" s="150"/>
      <c r="G100" s="150"/>
      <c r="H100" s="150"/>
      <c r="I100" s="150"/>
      <c r="J100" s="151">
        <f>J138</f>
        <v>0</v>
      </c>
      <c r="K100" s="148"/>
      <c r="L100" s="152"/>
    </row>
    <row r="101" spans="2:12" s="9" customFormat="1" ht="19.5" customHeight="1">
      <c r="B101" s="147"/>
      <c r="C101" s="148"/>
      <c r="D101" s="149" t="s">
        <v>249</v>
      </c>
      <c r="E101" s="150"/>
      <c r="F101" s="150"/>
      <c r="G101" s="150"/>
      <c r="H101" s="150"/>
      <c r="I101" s="150"/>
      <c r="J101" s="151">
        <f>J143</f>
        <v>0</v>
      </c>
      <c r="K101" s="148"/>
      <c r="L101" s="152"/>
    </row>
    <row r="102" spans="2:12" s="8" customFormat="1" ht="24.75" customHeight="1">
      <c r="B102" s="141"/>
      <c r="C102" s="142"/>
      <c r="D102" s="143" t="s">
        <v>124</v>
      </c>
      <c r="E102" s="144"/>
      <c r="F102" s="144"/>
      <c r="G102" s="144"/>
      <c r="H102" s="144"/>
      <c r="I102" s="144"/>
      <c r="J102" s="145">
        <f>J145</f>
        <v>0</v>
      </c>
      <c r="K102" s="142"/>
      <c r="L102" s="146"/>
    </row>
    <row r="103" spans="2:12" s="9" customFormat="1" ht="19.5" customHeight="1">
      <c r="B103" s="147"/>
      <c r="C103" s="148"/>
      <c r="D103" s="149" t="s">
        <v>125</v>
      </c>
      <c r="E103" s="150"/>
      <c r="F103" s="150"/>
      <c r="G103" s="150"/>
      <c r="H103" s="150"/>
      <c r="I103" s="150"/>
      <c r="J103" s="151">
        <f>J146</f>
        <v>0</v>
      </c>
      <c r="K103" s="148"/>
      <c r="L103" s="152"/>
    </row>
    <row r="104" spans="2:12" s="9" customFormat="1" ht="19.5" customHeight="1">
      <c r="B104" s="147"/>
      <c r="C104" s="148"/>
      <c r="D104" s="149" t="s">
        <v>126</v>
      </c>
      <c r="E104" s="150"/>
      <c r="F104" s="150"/>
      <c r="G104" s="150"/>
      <c r="H104" s="150"/>
      <c r="I104" s="150"/>
      <c r="J104" s="151">
        <f>J154</f>
        <v>0</v>
      </c>
      <c r="K104" s="148"/>
      <c r="L104" s="152"/>
    </row>
    <row r="105" spans="2:12" s="9" customFormat="1" ht="19.5" customHeight="1">
      <c r="B105" s="147"/>
      <c r="C105" s="148"/>
      <c r="D105" s="149" t="s">
        <v>250</v>
      </c>
      <c r="E105" s="150"/>
      <c r="F105" s="150"/>
      <c r="G105" s="150"/>
      <c r="H105" s="150"/>
      <c r="I105" s="150"/>
      <c r="J105" s="151">
        <f>J159</f>
        <v>0</v>
      </c>
      <c r="K105" s="148"/>
      <c r="L105" s="152"/>
    </row>
    <row r="106" spans="1:31" s="1" customFormat="1" ht="21.75" customHeight="1">
      <c r="A106" s="30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1" customFormat="1" ht="6.75" customHeight="1">
      <c r="A107" s="30"/>
      <c r="B107" s="50"/>
      <c r="C107" s="51"/>
      <c r="D107" s="51"/>
      <c r="E107" s="51"/>
      <c r="F107" s="51"/>
      <c r="G107" s="51"/>
      <c r="H107" s="51"/>
      <c r="I107" s="51"/>
      <c r="J107" s="51"/>
      <c r="K107" s="51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11" spans="1:31" s="1" customFormat="1" ht="6.75" customHeight="1">
      <c r="A111" s="30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1" customFormat="1" ht="24.75" customHeight="1">
      <c r="A112" s="30"/>
      <c r="B112" s="31"/>
      <c r="C112" s="19" t="s">
        <v>128</v>
      </c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1" customFormat="1" ht="6.75" customHeight="1">
      <c r="A113" s="30"/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1" customFormat="1" ht="12" customHeight="1">
      <c r="A114" s="30"/>
      <c r="B114" s="31"/>
      <c r="C114" s="25" t="s">
        <v>16</v>
      </c>
      <c r="D114" s="32"/>
      <c r="E114" s="32"/>
      <c r="F114" s="32"/>
      <c r="G114" s="32"/>
      <c r="H114" s="3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16.5" customHeight="1">
      <c r="A115" s="30"/>
      <c r="B115" s="31"/>
      <c r="C115" s="32"/>
      <c r="D115" s="32"/>
      <c r="E115" s="251" t="str">
        <f>E7</f>
        <v>Výměna dveří ve dvoře, Ve Smečkách 33, Praha 1</v>
      </c>
      <c r="F115" s="252"/>
      <c r="G115" s="252"/>
      <c r="H115" s="25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" customFormat="1" ht="12" customHeight="1">
      <c r="A116" s="30"/>
      <c r="B116" s="31"/>
      <c r="C116" s="25" t="s">
        <v>115</v>
      </c>
      <c r="D116" s="32"/>
      <c r="E116" s="32"/>
      <c r="F116" s="32"/>
      <c r="G116" s="32"/>
      <c r="H116" s="32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" customFormat="1" ht="16.5" customHeight="1">
      <c r="A117" s="30"/>
      <c r="B117" s="31"/>
      <c r="C117" s="32"/>
      <c r="D117" s="32"/>
      <c r="E117" s="237" t="str">
        <f>E9</f>
        <v>Smečky- dveře09 - Vstup označený 09</v>
      </c>
      <c r="F117" s="250"/>
      <c r="G117" s="250"/>
      <c r="H117" s="250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6.75" customHeight="1">
      <c r="A118" s="30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" customFormat="1" ht="12" customHeight="1">
      <c r="A119" s="30"/>
      <c r="B119" s="31"/>
      <c r="C119" s="25" t="s">
        <v>20</v>
      </c>
      <c r="D119" s="32"/>
      <c r="E119" s="32"/>
      <c r="F119" s="23" t="str">
        <f>F12</f>
        <v>Ve Smečkách 33, Praha 1</v>
      </c>
      <c r="G119" s="32"/>
      <c r="H119" s="32"/>
      <c r="I119" s="25" t="s">
        <v>22</v>
      </c>
      <c r="J119" s="62">
        <f>IF(J12="","",J12)</f>
        <v>0</v>
      </c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6.75" customHeight="1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" customFormat="1" ht="15" customHeight="1">
      <c r="A121" s="30"/>
      <c r="B121" s="31"/>
      <c r="C121" s="25" t="s">
        <v>23</v>
      </c>
      <c r="D121" s="32"/>
      <c r="E121" s="32"/>
      <c r="F121" s="23" t="str">
        <f>E15</f>
        <v> </v>
      </c>
      <c r="G121" s="32"/>
      <c r="H121" s="32"/>
      <c r="I121" s="25" t="s">
        <v>29</v>
      </c>
      <c r="J121" s="28" t="str">
        <f>E21</f>
        <v> </v>
      </c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15" customHeight="1">
      <c r="A122" s="30"/>
      <c r="B122" s="31"/>
      <c r="C122" s="25" t="s">
        <v>27</v>
      </c>
      <c r="D122" s="32"/>
      <c r="E122" s="32"/>
      <c r="F122" s="23" t="str">
        <f>IF(E18="","",E18)</f>
        <v>Vyplň údaj</v>
      </c>
      <c r="G122" s="32"/>
      <c r="H122" s="32"/>
      <c r="I122" s="25" t="s">
        <v>31</v>
      </c>
      <c r="J122" s="28" t="str">
        <f>E24</f>
        <v> </v>
      </c>
      <c r="K122" s="32"/>
      <c r="L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" customFormat="1" ht="9.75" customHeight="1">
      <c r="A123" s="30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47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0" customFormat="1" ht="29.25" customHeight="1">
      <c r="A124" s="153"/>
      <c r="B124" s="154"/>
      <c r="C124" s="155" t="s">
        <v>129</v>
      </c>
      <c r="D124" s="156" t="s">
        <v>58</v>
      </c>
      <c r="E124" s="156" t="s">
        <v>54</v>
      </c>
      <c r="F124" s="156" t="s">
        <v>55</v>
      </c>
      <c r="G124" s="156" t="s">
        <v>130</v>
      </c>
      <c r="H124" s="156" t="s">
        <v>131</v>
      </c>
      <c r="I124" s="156" t="s">
        <v>132</v>
      </c>
      <c r="J124" s="156" t="s">
        <v>119</v>
      </c>
      <c r="K124" s="157" t="s">
        <v>133</v>
      </c>
      <c r="L124" s="158"/>
      <c r="M124" s="70" t="s">
        <v>1</v>
      </c>
      <c r="N124" s="71" t="s">
        <v>37</v>
      </c>
      <c r="O124" s="71" t="s">
        <v>134</v>
      </c>
      <c r="P124" s="71" t="s">
        <v>135</v>
      </c>
      <c r="Q124" s="71" t="s">
        <v>136</v>
      </c>
      <c r="R124" s="71" t="s">
        <v>137</v>
      </c>
      <c r="S124" s="71" t="s">
        <v>138</v>
      </c>
      <c r="T124" s="72" t="s">
        <v>139</v>
      </c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</row>
    <row r="125" spans="1:63" s="1" customFormat="1" ht="22.5" customHeight="1">
      <c r="A125" s="30"/>
      <c r="B125" s="31"/>
      <c r="C125" s="77" t="s">
        <v>140</v>
      </c>
      <c r="D125" s="32"/>
      <c r="E125" s="32"/>
      <c r="F125" s="32"/>
      <c r="G125" s="32"/>
      <c r="H125" s="32"/>
      <c r="I125" s="32"/>
      <c r="J125" s="159">
        <f>BK125</f>
        <v>0</v>
      </c>
      <c r="K125" s="32"/>
      <c r="L125" s="35"/>
      <c r="M125" s="73"/>
      <c r="N125" s="160"/>
      <c r="O125" s="74"/>
      <c r="P125" s="161">
        <f>P126+P145</f>
        <v>0</v>
      </c>
      <c r="Q125" s="74"/>
      <c r="R125" s="161">
        <f>R126+R145</f>
        <v>0.2095207</v>
      </c>
      <c r="S125" s="74"/>
      <c r="T125" s="162">
        <f>T126+T145</f>
        <v>0.22608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T125" s="13" t="s">
        <v>72</v>
      </c>
      <c r="AU125" s="13" t="s">
        <v>121</v>
      </c>
      <c r="BK125" s="163">
        <f>BK126+BK145</f>
        <v>0</v>
      </c>
    </row>
    <row r="126" spans="2:63" s="11" customFormat="1" ht="25.5" customHeight="1">
      <c r="B126" s="164"/>
      <c r="C126" s="165"/>
      <c r="D126" s="166" t="s">
        <v>72</v>
      </c>
      <c r="E126" s="167" t="s">
        <v>141</v>
      </c>
      <c r="F126" s="167" t="s">
        <v>251</v>
      </c>
      <c r="G126" s="165"/>
      <c r="H126" s="165"/>
      <c r="I126" s="168"/>
      <c r="J126" s="169">
        <f>BK126</f>
        <v>0</v>
      </c>
      <c r="K126" s="165"/>
      <c r="L126" s="170"/>
      <c r="M126" s="171"/>
      <c r="N126" s="172"/>
      <c r="O126" s="172"/>
      <c r="P126" s="173">
        <f>P127+P131+P138+P143</f>
        <v>0</v>
      </c>
      <c r="Q126" s="172"/>
      <c r="R126" s="173">
        <f>R127+R131+R138+R143</f>
        <v>0.17920825</v>
      </c>
      <c r="S126" s="172"/>
      <c r="T126" s="174">
        <f>T127+T131+T138+T143</f>
        <v>0.20208</v>
      </c>
      <c r="AR126" s="175" t="s">
        <v>81</v>
      </c>
      <c r="AT126" s="176" t="s">
        <v>72</v>
      </c>
      <c r="AU126" s="176" t="s">
        <v>73</v>
      </c>
      <c r="AY126" s="175" t="s">
        <v>142</v>
      </c>
      <c r="BK126" s="177">
        <f>BK127+BK131+BK138+BK143</f>
        <v>0</v>
      </c>
    </row>
    <row r="127" spans="2:63" s="11" customFormat="1" ht="22.5" customHeight="1">
      <c r="B127" s="164"/>
      <c r="C127" s="165"/>
      <c r="D127" s="166" t="s">
        <v>72</v>
      </c>
      <c r="E127" s="178" t="s">
        <v>172</v>
      </c>
      <c r="F127" s="178" t="s">
        <v>256</v>
      </c>
      <c r="G127" s="165"/>
      <c r="H127" s="165"/>
      <c r="I127" s="168"/>
      <c r="J127" s="179">
        <f>BK127</f>
        <v>0</v>
      </c>
      <c r="K127" s="165"/>
      <c r="L127" s="170"/>
      <c r="M127" s="171"/>
      <c r="N127" s="172"/>
      <c r="O127" s="172"/>
      <c r="P127" s="173">
        <f>SUM(P128:P130)</f>
        <v>0</v>
      </c>
      <c r="Q127" s="172"/>
      <c r="R127" s="173">
        <f>SUM(R128:R130)</f>
        <v>0.17901825000000002</v>
      </c>
      <c r="S127" s="172"/>
      <c r="T127" s="174">
        <f>SUM(T128:T130)</f>
        <v>0</v>
      </c>
      <c r="AR127" s="175" t="s">
        <v>81</v>
      </c>
      <c r="AT127" s="176" t="s">
        <v>72</v>
      </c>
      <c r="AU127" s="176" t="s">
        <v>81</v>
      </c>
      <c r="AY127" s="175" t="s">
        <v>142</v>
      </c>
      <c r="BK127" s="177">
        <f>SUM(BK128:BK130)</f>
        <v>0</v>
      </c>
    </row>
    <row r="128" spans="1:65" s="1" customFormat="1" ht="16.5" customHeight="1">
      <c r="A128" s="30"/>
      <c r="B128" s="31"/>
      <c r="C128" s="180" t="s">
        <v>81</v>
      </c>
      <c r="D128" s="180" t="s">
        <v>145</v>
      </c>
      <c r="E128" s="181" t="s">
        <v>257</v>
      </c>
      <c r="F128" s="182" t="s">
        <v>258</v>
      </c>
      <c r="G128" s="183" t="s">
        <v>192</v>
      </c>
      <c r="H128" s="184">
        <v>3.525</v>
      </c>
      <c r="I128" s="185"/>
      <c r="J128" s="186">
        <f>ROUND(I128*H128,2)</f>
        <v>0</v>
      </c>
      <c r="K128" s="182" t="s">
        <v>204</v>
      </c>
      <c r="L128" s="35"/>
      <c r="M128" s="187" t="s">
        <v>1</v>
      </c>
      <c r="N128" s="188" t="s">
        <v>38</v>
      </c>
      <c r="O128" s="67"/>
      <c r="P128" s="189">
        <f>O128*H128</f>
        <v>0</v>
      </c>
      <c r="Q128" s="189">
        <v>0.03273</v>
      </c>
      <c r="R128" s="189">
        <f>Q128*H128</f>
        <v>0.11537325000000001</v>
      </c>
      <c r="S128" s="189">
        <v>0</v>
      </c>
      <c r="T128" s="190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91" t="s">
        <v>150</v>
      </c>
      <c r="AT128" s="191" t="s">
        <v>145</v>
      </c>
      <c r="AU128" s="191" t="s">
        <v>83</v>
      </c>
      <c r="AY128" s="13" t="s">
        <v>142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3" t="s">
        <v>81</v>
      </c>
      <c r="BK128" s="192">
        <f>ROUND(I128*H128,2)</f>
        <v>0</v>
      </c>
      <c r="BL128" s="13" t="s">
        <v>150</v>
      </c>
      <c r="BM128" s="191" t="s">
        <v>622</v>
      </c>
    </row>
    <row r="129" spans="1:65" s="1" customFormat="1" ht="24" customHeight="1">
      <c r="A129" s="30"/>
      <c r="B129" s="31"/>
      <c r="C129" s="180" t="s">
        <v>83</v>
      </c>
      <c r="D129" s="180" t="s">
        <v>145</v>
      </c>
      <c r="E129" s="181" t="s">
        <v>260</v>
      </c>
      <c r="F129" s="182" t="s">
        <v>261</v>
      </c>
      <c r="G129" s="183" t="s">
        <v>233</v>
      </c>
      <c r="H129" s="184">
        <v>10.07</v>
      </c>
      <c r="I129" s="185"/>
      <c r="J129" s="186">
        <f>ROUND(I129*H129,2)</f>
        <v>0</v>
      </c>
      <c r="K129" s="182" t="s">
        <v>204</v>
      </c>
      <c r="L129" s="35"/>
      <c r="M129" s="187" t="s">
        <v>1</v>
      </c>
      <c r="N129" s="188" t="s">
        <v>38</v>
      </c>
      <c r="O129" s="67"/>
      <c r="P129" s="189">
        <f>O129*H129</f>
        <v>0</v>
      </c>
      <c r="Q129" s="189">
        <v>0.0015</v>
      </c>
      <c r="R129" s="189">
        <f>Q129*H129</f>
        <v>0.015105</v>
      </c>
      <c r="S129" s="189">
        <v>0</v>
      </c>
      <c r="T129" s="190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91" t="s">
        <v>150</v>
      </c>
      <c r="AT129" s="191" t="s">
        <v>145</v>
      </c>
      <c r="AU129" s="191" t="s">
        <v>83</v>
      </c>
      <c r="AY129" s="13" t="s">
        <v>142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3" t="s">
        <v>81</v>
      </c>
      <c r="BK129" s="192">
        <f>ROUND(I129*H129,2)</f>
        <v>0</v>
      </c>
      <c r="BL129" s="13" t="s">
        <v>150</v>
      </c>
      <c r="BM129" s="191" t="s">
        <v>623</v>
      </c>
    </row>
    <row r="130" spans="1:65" s="1" customFormat="1" ht="24" customHeight="1">
      <c r="A130" s="30"/>
      <c r="B130" s="31"/>
      <c r="C130" s="180" t="s">
        <v>328</v>
      </c>
      <c r="D130" s="180" t="s">
        <v>145</v>
      </c>
      <c r="E130" s="181" t="s">
        <v>624</v>
      </c>
      <c r="F130" s="182" t="s">
        <v>625</v>
      </c>
      <c r="G130" s="183" t="s">
        <v>265</v>
      </c>
      <c r="H130" s="184">
        <v>1</v>
      </c>
      <c r="I130" s="185"/>
      <c r="J130" s="186">
        <f>ROUND(I130*H130,2)</f>
        <v>0</v>
      </c>
      <c r="K130" s="182" t="s">
        <v>204</v>
      </c>
      <c r="L130" s="35"/>
      <c r="M130" s="187" t="s">
        <v>1</v>
      </c>
      <c r="N130" s="188" t="s">
        <v>38</v>
      </c>
      <c r="O130" s="67"/>
      <c r="P130" s="189">
        <f>O130*H130</f>
        <v>0</v>
      </c>
      <c r="Q130" s="189">
        <v>0.04854</v>
      </c>
      <c r="R130" s="189">
        <f>Q130*H130</f>
        <v>0.04854</v>
      </c>
      <c r="S130" s="189">
        <v>0</v>
      </c>
      <c r="T130" s="190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91" t="s">
        <v>150</v>
      </c>
      <c r="AT130" s="191" t="s">
        <v>145</v>
      </c>
      <c r="AU130" s="191" t="s">
        <v>83</v>
      </c>
      <c r="AY130" s="13" t="s">
        <v>142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3" t="s">
        <v>81</v>
      </c>
      <c r="BK130" s="192">
        <f>ROUND(I130*H130,2)</f>
        <v>0</v>
      </c>
      <c r="BL130" s="13" t="s">
        <v>150</v>
      </c>
      <c r="BM130" s="191" t="s">
        <v>626</v>
      </c>
    </row>
    <row r="131" spans="2:63" s="11" customFormat="1" ht="22.5" customHeight="1">
      <c r="B131" s="164"/>
      <c r="C131" s="165"/>
      <c r="D131" s="166" t="s">
        <v>72</v>
      </c>
      <c r="E131" s="178" t="s">
        <v>143</v>
      </c>
      <c r="F131" s="178" t="s">
        <v>144</v>
      </c>
      <c r="G131" s="165"/>
      <c r="H131" s="165"/>
      <c r="I131" s="168"/>
      <c r="J131" s="179">
        <f>BK131</f>
        <v>0</v>
      </c>
      <c r="K131" s="165"/>
      <c r="L131" s="170"/>
      <c r="M131" s="171"/>
      <c r="N131" s="172"/>
      <c r="O131" s="172"/>
      <c r="P131" s="173">
        <f>SUM(P132:P137)</f>
        <v>0</v>
      </c>
      <c r="Q131" s="172"/>
      <c r="R131" s="173">
        <f>SUM(R132:R137)</f>
        <v>0.00018999999999999998</v>
      </c>
      <c r="S131" s="172"/>
      <c r="T131" s="174">
        <f>SUM(T132:T137)</f>
        <v>0.20208</v>
      </c>
      <c r="AR131" s="175" t="s">
        <v>81</v>
      </c>
      <c r="AT131" s="176" t="s">
        <v>72</v>
      </c>
      <c r="AU131" s="176" t="s">
        <v>81</v>
      </c>
      <c r="AY131" s="175" t="s">
        <v>142</v>
      </c>
      <c r="BK131" s="177">
        <f>SUM(BK132:BK137)</f>
        <v>0</v>
      </c>
    </row>
    <row r="132" spans="1:65" s="1" customFormat="1" ht="33" customHeight="1">
      <c r="A132" s="30"/>
      <c r="B132" s="31"/>
      <c r="C132" s="180" t="s">
        <v>150</v>
      </c>
      <c r="D132" s="180" t="s">
        <v>145</v>
      </c>
      <c r="E132" s="181" t="s">
        <v>146</v>
      </c>
      <c r="F132" s="182" t="s">
        <v>147</v>
      </c>
      <c r="G132" s="183" t="s">
        <v>148</v>
      </c>
      <c r="H132" s="184">
        <v>1</v>
      </c>
      <c r="I132" s="185"/>
      <c r="J132" s="186">
        <f aca="true" t="shared" si="0" ref="J132:J137">ROUND(I132*H132,2)</f>
        <v>0</v>
      </c>
      <c r="K132" s="182" t="s">
        <v>204</v>
      </c>
      <c r="L132" s="35"/>
      <c r="M132" s="187" t="s">
        <v>1</v>
      </c>
      <c r="N132" s="188" t="s">
        <v>38</v>
      </c>
      <c r="O132" s="67"/>
      <c r="P132" s="189">
        <f aca="true" t="shared" si="1" ref="P132:P137">O132*H132</f>
        <v>0</v>
      </c>
      <c r="Q132" s="189">
        <v>0.00013</v>
      </c>
      <c r="R132" s="189">
        <f aca="true" t="shared" si="2" ref="R132:R137">Q132*H132</f>
        <v>0.00013</v>
      </c>
      <c r="S132" s="189">
        <v>0</v>
      </c>
      <c r="T132" s="190">
        <f aca="true" t="shared" si="3" ref="T132:T137"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91" t="s">
        <v>150</v>
      </c>
      <c r="AT132" s="191" t="s">
        <v>145</v>
      </c>
      <c r="AU132" s="191" t="s">
        <v>83</v>
      </c>
      <c r="AY132" s="13" t="s">
        <v>142</v>
      </c>
      <c r="BE132" s="192">
        <f aca="true" t="shared" si="4" ref="BE132:BE137">IF(N132="základní",J132,0)</f>
        <v>0</v>
      </c>
      <c r="BF132" s="192">
        <f aca="true" t="shared" si="5" ref="BF132:BF137">IF(N132="snížená",J132,0)</f>
        <v>0</v>
      </c>
      <c r="BG132" s="192">
        <f aca="true" t="shared" si="6" ref="BG132:BG137">IF(N132="zákl. přenesená",J132,0)</f>
        <v>0</v>
      </c>
      <c r="BH132" s="192">
        <f aca="true" t="shared" si="7" ref="BH132:BH137">IF(N132="sníž. přenesená",J132,0)</f>
        <v>0</v>
      </c>
      <c r="BI132" s="192">
        <f aca="true" t="shared" si="8" ref="BI132:BI137">IF(N132="nulová",J132,0)</f>
        <v>0</v>
      </c>
      <c r="BJ132" s="13" t="s">
        <v>81</v>
      </c>
      <c r="BK132" s="192">
        <f aca="true" t="shared" si="9" ref="BK132:BK137">ROUND(I132*H132,2)</f>
        <v>0</v>
      </c>
      <c r="BL132" s="13" t="s">
        <v>150</v>
      </c>
      <c r="BM132" s="191" t="s">
        <v>627</v>
      </c>
    </row>
    <row r="133" spans="1:65" s="1" customFormat="1" ht="16.5" customHeight="1">
      <c r="A133" s="30"/>
      <c r="B133" s="31"/>
      <c r="C133" s="180" t="s">
        <v>168</v>
      </c>
      <c r="D133" s="180" t="s">
        <v>145</v>
      </c>
      <c r="E133" s="181" t="s">
        <v>268</v>
      </c>
      <c r="F133" s="182" t="s">
        <v>269</v>
      </c>
      <c r="G133" s="183" t="s">
        <v>148</v>
      </c>
      <c r="H133" s="184">
        <v>1</v>
      </c>
      <c r="I133" s="185"/>
      <c r="J133" s="186">
        <f t="shared" si="0"/>
        <v>0</v>
      </c>
      <c r="K133" s="182" t="s">
        <v>1</v>
      </c>
      <c r="L133" s="35"/>
      <c r="M133" s="187" t="s">
        <v>1</v>
      </c>
      <c r="N133" s="188" t="s">
        <v>38</v>
      </c>
      <c r="O133" s="67"/>
      <c r="P133" s="189">
        <f t="shared" si="1"/>
        <v>0</v>
      </c>
      <c r="Q133" s="189">
        <v>1E-05</v>
      </c>
      <c r="R133" s="189">
        <f t="shared" si="2"/>
        <v>1E-05</v>
      </c>
      <c r="S133" s="189">
        <v>0</v>
      </c>
      <c r="T133" s="190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91" t="s">
        <v>150</v>
      </c>
      <c r="AT133" s="191" t="s">
        <v>145</v>
      </c>
      <c r="AU133" s="191" t="s">
        <v>83</v>
      </c>
      <c r="AY133" s="13" t="s">
        <v>142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3" t="s">
        <v>81</v>
      </c>
      <c r="BK133" s="192">
        <f t="shared" si="9"/>
        <v>0</v>
      </c>
      <c r="BL133" s="13" t="s">
        <v>150</v>
      </c>
      <c r="BM133" s="191" t="s">
        <v>628</v>
      </c>
    </row>
    <row r="134" spans="1:65" s="1" customFormat="1" ht="16.5" customHeight="1">
      <c r="A134" s="30"/>
      <c r="B134" s="31"/>
      <c r="C134" s="180" t="s">
        <v>172</v>
      </c>
      <c r="D134" s="180" t="s">
        <v>145</v>
      </c>
      <c r="E134" s="181" t="s">
        <v>271</v>
      </c>
      <c r="F134" s="182" t="s">
        <v>272</v>
      </c>
      <c r="G134" s="183" t="s">
        <v>148</v>
      </c>
      <c r="H134" s="184">
        <v>1</v>
      </c>
      <c r="I134" s="185"/>
      <c r="J134" s="186">
        <f t="shared" si="0"/>
        <v>0</v>
      </c>
      <c r="K134" s="182" t="s">
        <v>1</v>
      </c>
      <c r="L134" s="35"/>
      <c r="M134" s="187" t="s">
        <v>1</v>
      </c>
      <c r="N134" s="188" t="s">
        <v>38</v>
      </c>
      <c r="O134" s="67"/>
      <c r="P134" s="189">
        <f t="shared" si="1"/>
        <v>0</v>
      </c>
      <c r="Q134" s="189">
        <v>1E-05</v>
      </c>
      <c r="R134" s="189">
        <f t="shared" si="2"/>
        <v>1E-05</v>
      </c>
      <c r="S134" s="189">
        <v>0</v>
      </c>
      <c r="T134" s="190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91" t="s">
        <v>150</v>
      </c>
      <c r="AT134" s="191" t="s">
        <v>145</v>
      </c>
      <c r="AU134" s="191" t="s">
        <v>83</v>
      </c>
      <c r="AY134" s="13" t="s">
        <v>142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3" t="s">
        <v>81</v>
      </c>
      <c r="BK134" s="192">
        <f t="shared" si="9"/>
        <v>0</v>
      </c>
      <c r="BL134" s="13" t="s">
        <v>150</v>
      </c>
      <c r="BM134" s="191" t="s">
        <v>629</v>
      </c>
    </row>
    <row r="135" spans="1:65" s="1" customFormat="1" ht="16.5" customHeight="1">
      <c r="A135" s="30"/>
      <c r="B135" s="31"/>
      <c r="C135" s="180" t="s">
        <v>189</v>
      </c>
      <c r="D135" s="180" t="s">
        <v>145</v>
      </c>
      <c r="E135" s="181" t="s">
        <v>152</v>
      </c>
      <c r="F135" s="182" t="s">
        <v>153</v>
      </c>
      <c r="G135" s="183" t="s">
        <v>148</v>
      </c>
      <c r="H135" s="184">
        <v>1</v>
      </c>
      <c r="I135" s="185"/>
      <c r="J135" s="186">
        <f t="shared" si="0"/>
        <v>0</v>
      </c>
      <c r="K135" s="182" t="s">
        <v>1</v>
      </c>
      <c r="L135" s="35"/>
      <c r="M135" s="187" t="s">
        <v>1</v>
      </c>
      <c r="N135" s="188" t="s">
        <v>38</v>
      </c>
      <c r="O135" s="67"/>
      <c r="P135" s="189">
        <f t="shared" si="1"/>
        <v>0</v>
      </c>
      <c r="Q135" s="189">
        <v>4E-05</v>
      </c>
      <c r="R135" s="189">
        <f t="shared" si="2"/>
        <v>4E-05</v>
      </c>
      <c r="S135" s="189">
        <v>0</v>
      </c>
      <c r="T135" s="190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91" t="s">
        <v>150</v>
      </c>
      <c r="AT135" s="191" t="s">
        <v>145</v>
      </c>
      <c r="AU135" s="191" t="s">
        <v>83</v>
      </c>
      <c r="AY135" s="13" t="s">
        <v>142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3" t="s">
        <v>81</v>
      </c>
      <c r="BK135" s="192">
        <f t="shared" si="9"/>
        <v>0</v>
      </c>
      <c r="BL135" s="13" t="s">
        <v>150</v>
      </c>
      <c r="BM135" s="191" t="s">
        <v>630</v>
      </c>
    </row>
    <row r="136" spans="1:65" s="1" customFormat="1" ht="16.5" customHeight="1">
      <c r="A136" s="30"/>
      <c r="B136" s="31"/>
      <c r="C136" s="180" t="s">
        <v>211</v>
      </c>
      <c r="D136" s="180" t="s">
        <v>145</v>
      </c>
      <c r="E136" s="181" t="s">
        <v>631</v>
      </c>
      <c r="F136" s="182" t="s">
        <v>632</v>
      </c>
      <c r="G136" s="183" t="s">
        <v>148</v>
      </c>
      <c r="H136" s="184">
        <v>1</v>
      </c>
      <c r="I136" s="185"/>
      <c r="J136" s="186">
        <f t="shared" si="0"/>
        <v>0</v>
      </c>
      <c r="K136" s="182" t="s">
        <v>1</v>
      </c>
      <c r="L136" s="35"/>
      <c r="M136" s="187" t="s">
        <v>1</v>
      </c>
      <c r="N136" s="188" t="s">
        <v>38</v>
      </c>
      <c r="O136" s="67"/>
      <c r="P136" s="189">
        <f t="shared" si="1"/>
        <v>0</v>
      </c>
      <c r="Q136" s="189">
        <v>0</v>
      </c>
      <c r="R136" s="189">
        <f t="shared" si="2"/>
        <v>0</v>
      </c>
      <c r="S136" s="189">
        <v>0.063</v>
      </c>
      <c r="T136" s="190">
        <f t="shared" si="3"/>
        <v>0.063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91" t="s">
        <v>150</v>
      </c>
      <c r="AT136" s="191" t="s">
        <v>145</v>
      </c>
      <c r="AU136" s="191" t="s">
        <v>83</v>
      </c>
      <c r="AY136" s="13" t="s">
        <v>142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3" t="s">
        <v>81</v>
      </c>
      <c r="BK136" s="192">
        <f t="shared" si="9"/>
        <v>0</v>
      </c>
      <c r="BL136" s="13" t="s">
        <v>150</v>
      </c>
      <c r="BM136" s="191" t="s">
        <v>633</v>
      </c>
    </row>
    <row r="137" spans="1:65" s="1" customFormat="1" ht="21.75" customHeight="1">
      <c r="A137" s="30"/>
      <c r="B137" s="31"/>
      <c r="C137" s="180" t="s">
        <v>332</v>
      </c>
      <c r="D137" s="180" t="s">
        <v>145</v>
      </c>
      <c r="E137" s="181" t="s">
        <v>285</v>
      </c>
      <c r="F137" s="182" t="s">
        <v>286</v>
      </c>
      <c r="G137" s="183" t="s">
        <v>192</v>
      </c>
      <c r="H137" s="184">
        <v>1.83</v>
      </c>
      <c r="I137" s="185"/>
      <c r="J137" s="186">
        <f t="shared" si="0"/>
        <v>0</v>
      </c>
      <c r="K137" s="182" t="s">
        <v>204</v>
      </c>
      <c r="L137" s="35"/>
      <c r="M137" s="187" t="s">
        <v>1</v>
      </c>
      <c r="N137" s="188" t="s">
        <v>38</v>
      </c>
      <c r="O137" s="67"/>
      <c r="P137" s="189">
        <f t="shared" si="1"/>
        <v>0</v>
      </c>
      <c r="Q137" s="189">
        <v>0</v>
      </c>
      <c r="R137" s="189">
        <f t="shared" si="2"/>
        <v>0</v>
      </c>
      <c r="S137" s="189">
        <v>0.076</v>
      </c>
      <c r="T137" s="190">
        <f t="shared" si="3"/>
        <v>0.13908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91" t="s">
        <v>150</v>
      </c>
      <c r="AT137" s="191" t="s">
        <v>145</v>
      </c>
      <c r="AU137" s="191" t="s">
        <v>83</v>
      </c>
      <c r="AY137" s="13" t="s">
        <v>142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3" t="s">
        <v>81</v>
      </c>
      <c r="BK137" s="192">
        <f t="shared" si="9"/>
        <v>0</v>
      </c>
      <c r="BL137" s="13" t="s">
        <v>150</v>
      </c>
      <c r="BM137" s="191" t="s">
        <v>634</v>
      </c>
    </row>
    <row r="138" spans="2:63" s="11" customFormat="1" ht="22.5" customHeight="1">
      <c r="B138" s="164"/>
      <c r="C138" s="165"/>
      <c r="D138" s="166" t="s">
        <v>72</v>
      </c>
      <c r="E138" s="178" t="s">
        <v>288</v>
      </c>
      <c r="F138" s="178" t="s">
        <v>289</v>
      </c>
      <c r="G138" s="165"/>
      <c r="H138" s="165"/>
      <c r="I138" s="168"/>
      <c r="J138" s="179">
        <f>BK138</f>
        <v>0</v>
      </c>
      <c r="K138" s="165"/>
      <c r="L138" s="170"/>
      <c r="M138" s="171"/>
      <c r="N138" s="172"/>
      <c r="O138" s="172"/>
      <c r="P138" s="173">
        <f>SUM(P139:P142)</f>
        <v>0</v>
      </c>
      <c r="Q138" s="172"/>
      <c r="R138" s="173">
        <f>SUM(R139:R142)</f>
        <v>0</v>
      </c>
      <c r="S138" s="172"/>
      <c r="T138" s="174">
        <f>SUM(T139:T142)</f>
        <v>0</v>
      </c>
      <c r="AR138" s="175" t="s">
        <v>81</v>
      </c>
      <c r="AT138" s="176" t="s">
        <v>72</v>
      </c>
      <c r="AU138" s="176" t="s">
        <v>81</v>
      </c>
      <c r="AY138" s="175" t="s">
        <v>142</v>
      </c>
      <c r="BK138" s="177">
        <f>SUM(BK139:BK142)</f>
        <v>0</v>
      </c>
    </row>
    <row r="139" spans="1:65" s="1" customFormat="1" ht="24" customHeight="1">
      <c r="A139" s="30"/>
      <c r="B139" s="31"/>
      <c r="C139" s="180" t="s">
        <v>143</v>
      </c>
      <c r="D139" s="180" t="s">
        <v>145</v>
      </c>
      <c r="E139" s="181" t="s">
        <v>294</v>
      </c>
      <c r="F139" s="182" t="s">
        <v>295</v>
      </c>
      <c r="G139" s="183" t="s">
        <v>292</v>
      </c>
      <c r="H139" s="184">
        <v>0.226</v>
      </c>
      <c r="I139" s="185"/>
      <c r="J139" s="186">
        <f>ROUND(I139*H139,2)</f>
        <v>0</v>
      </c>
      <c r="K139" s="182" t="s">
        <v>204</v>
      </c>
      <c r="L139" s="35"/>
      <c r="M139" s="187" t="s">
        <v>1</v>
      </c>
      <c r="N139" s="188" t="s">
        <v>38</v>
      </c>
      <c r="O139" s="6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91" t="s">
        <v>150</v>
      </c>
      <c r="AT139" s="191" t="s">
        <v>145</v>
      </c>
      <c r="AU139" s="191" t="s">
        <v>83</v>
      </c>
      <c r="AY139" s="13" t="s">
        <v>142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3" t="s">
        <v>81</v>
      </c>
      <c r="BK139" s="192">
        <f>ROUND(I139*H139,2)</f>
        <v>0</v>
      </c>
      <c r="BL139" s="13" t="s">
        <v>150</v>
      </c>
      <c r="BM139" s="191" t="s">
        <v>635</v>
      </c>
    </row>
    <row r="140" spans="1:65" s="1" customFormat="1" ht="24" customHeight="1">
      <c r="A140" s="30"/>
      <c r="B140" s="31"/>
      <c r="C140" s="180" t="s">
        <v>201</v>
      </c>
      <c r="D140" s="180" t="s">
        <v>145</v>
      </c>
      <c r="E140" s="181" t="s">
        <v>290</v>
      </c>
      <c r="F140" s="182" t="s">
        <v>291</v>
      </c>
      <c r="G140" s="183" t="s">
        <v>292</v>
      </c>
      <c r="H140" s="184">
        <v>0.226</v>
      </c>
      <c r="I140" s="185"/>
      <c r="J140" s="186">
        <f>ROUND(I140*H140,2)</f>
        <v>0</v>
      </c>
      <c r="K140" s="182" t="s">
        <v>204</v>
      </c>
      <c r="L140" s="35"/>
      <c r="M140" s="187" t="s">
        <v>1</v>
      </c>
      <c r="N140" s="188" t="s">
        <v>38</v>
      </c>
      <c r="O140" s="6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91" t="s">
        <v>150</v>
      </c>
      <c r="AT140" s="191" t="s">
        <v>145</v>
      </c>
      <c r="AU140" s="191" t="s">
        <v>83</v>
      </c>
      <c r="AY140" s="13" t="s">
        <v>142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3" t="s">
        <v>81</v>
      </c>
      <c r="BK140" s="192">
        <f>ROUND(I140*H140,2)</f>
        <v>0</v>
      </c>
      <c r="BL140" s="13" t="s">
        <v>150</v>
      </c>
      <c r="BM140" s="191" t="s">
        <v>636</v>
      </c>
    </row>
    <row r="141" spans="1:65" s="1" customFormat="1" ht="33" customHeight="1">
      <c r="A141" s="30"/>
      <c r="B141" s="31"/>
      <c r="C141" s="180" t="s">
        <v>206</v>
      </c>
      <c r="D141" s="180" t="s">
        <v>145</v>
      </c>
      <c r="E141" s="181" t="s">
        <v>297</v>
      </c>
      <c r="F141" s="182" t="s">
        <v>298</v>
      </c>
      <c r="G141" s="183" t="s">
        <v>292</v>
      </c>
      <c r="H141" s="184">
        <v>4.294</v>
      </c>
      <c r="I141" s="185"/>
      <c r="J141" s="186">
        <f>ROUND(I141*H141,2)</f>
        <v>0</v>
      </c>
      <c r="K141" s="182" t="s">
        <v>204</v>
      </c>
      <c r="L141" s="35"/>
      <c r="M141" s="187" t="s">
        <v>1</v>
      </c>
      <c r="N141" s="188" t="s">
        <v>38</v>
      </c>
      <c r="O141" s="6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91" t="s">
        <v>150</v>
      </c>
      <c r="AT141" s="191" t="s">
        <v>145</v>
      </c>
      <c r="AU141" s="191" t="s">
        <v>83</v>
      </c>
      <c r="AY141" s="13" t="s">
        <v>142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3" t="s">
        <v>81</v>
      </c>
      <c r="BK141" s="192">
        <f>ROUND(I141*H141,2)</f>
        <v>0</v>
      </c>
      <c r="BL141" s="13" t="s">
        <v>150</v>
      </c>
      <c r="BM141" s="191" t="s">
        <v>637</v>
      </c>
    </row>
    <row r="142" spans="1:65" s="1" customFormat="1" ht="33" customHeight="1">
      <c r="A142" s="30"/>
      <c r="B142" s="31"/>
      <c r="C142" s="180" t="s">
        <v>213</v>
      </c>
      <c r="D142" s="180" t="s">
        <v>145</v>
      </c>
      <c r="E142" s="181" t="s">
        <v>300</v>
      </c>
      <c r="F142" s="182" t="s">
        <v>301</v>
      </c>
      <c r="G142" s="183" t="s">
        <v>292</v>
      </c>
      <c r="H142" s="184">
        <v>0.226</v>
      </c>
      <c r="I142" s="185"/>
      <c r="J142" s="186">
        <f>ROUND(I142*H142,2)</f>
        <v>0</v>
      </c>
      <c r="K142" s="182" t="s">
        <v>204</v>
      </c>
      <c r="L142" s="35"/>
      <c r="M142" s="187" t="s">
        <v>1</v>
      </c>
      <c r="N142" s="188" t="s">
        <v>38</v>
      </c>
      <c r="O142" s="6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91" t="s">
        <v>150</v>
      </c>
      <c r="AT142" s="191" t="s">
        <v>145</v>
      </c>
      <c r="AU142" s="191" t="s">
        <v>83</v>
      </c>
      <c r="AY142" s="13" t="s">
        <v>142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3" t="s">
        <v>81</v>
      </c>
      <c r="BK142" s="192">
        <f>ROUND(I142*H142,2)</f>
        <v>0</v>
      </c>
      <c r="BL142" s="13" t="s">
        <v>150</v>
      </c>
      <c r="BM142" s="191" t="s">
        <v>638</v>
      </c>
    </row>
    <row r="143" spans="2:63" s="11" customFormat="1" ht="22.5" customHeight="1">
      <c r="B143" s="164"/>
      <c r="C143" s="165"/>
      <c r="D143" s="166" t="s">
        <v>72</v>
      </c>
      <c r="E143" s="178" t="s">
        <v>303</v>
      </c>
      <c r="F143" s="178" t="s">
        <v>304</v>
      </c>
      <c r="G143" s="165"/>
      <c r="H143" s="165"/>
      <c r="I143" s="168"/>
      <c r="J143" s="179">
        <f>BK143</f>
        <v>0</v>
      </c>
      <c r="K143" s="165"/>
      <c r="L143" s="170"/>
      <c r="M143" s="171"/>
      <c r="N143" s="172"/>
      <c r="O143" s="172"/>
      <c r="P143" s="173">
        <f>P144</f>
        <v>0</v>
      </c>
      <c r="Q143" s="172"/>
      <c r="R143" s="173">
        <f>R144</f>
        <v>0</v>
      </c>
      <c r="S143" s="172"/>
      <c r="T143" s="174">
        <f>T144</f>
        <v>0</v>
      </c>
      <c r="AR143" s="175" t="s">
        <v>81</v>
      </c>
      <c r="AT143" s="176" t="s">
        <v>72</v>
      </c>
      <c r="AU143" s="176" t="s">
        <v>81</v>
      </c>
      <c r="AY143" s="175" t="s">
        <v>142</v>
      </c>
      <c r="BK143" s="177">
        <f>BK144</f>
        <v>0</v>
      </c>
    </row>
    <row r="144" spans="1:65" s="1" customFormat="1" ht="16.5" customHeight="1">
      <c r="A144" s="30"/>
      <c r="B144" s="31"/>
      <c r="C144" s="180" t="s">
        <v>217</v>
      </c>
      <c r="D144" s="180" t="s">
        <v>145</v>
      </c>
      <c r="E144" s="181" t="s">
        <v>305</v>
      </c>
      <c r="F144" s="182" t="s">
        <v>306</v>
      </c>
      <c r="G144" s="183" t="s">
        <v>292</v>
      </c>
      <c r="H144" s="184">
        <v>0.179</v>
      </c>
      <c r="I144" s="185"/>
      <c r="J144" s="186">
        <f>ROUND(I144*H144,2)</f>
        <v>0</v>
      </c>
      <c r="K144" s="182" t="s">
        <v>204</v>
      </c>
      <c r="L144" s="35"/>
      <c r="M144" s="187" t="s">
        <v>1</v>
      </c>
      <c r="N144" s="188" t="s">
        <v>38</v>
      </c>
      <c r="O144" s="6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91" t="s">
        <v>150</v>
      </c>
      <c r="AT144" s="191" t="s">
        <v>145</v>
      </c>
      <c r="AU144" s="191" t="s">
        <v>83</v>
      </c>
      <c r="AY144" s="13" t="s">
        <v>142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3" t="s">
        <v>81</v>
      </c>
      <c r="BK144" s="192">
        <f>ROUND(I144*H144,2)</f>
        <v>0</v>
      </c>
      <c r="BL144" s="13" t="s">
        <v>150</v>
      </c>
      <c r="BM144" s="191" t="s">
        <v>639</v>
      </c>
    </row>
    <row r="145" spans="2:63" s="11" customFormat="1" ht="25.5" customHeight="1">
      <c r="B145" s="164"/>
      <c r="C145" s="165"/>
      <c r="D145" s="166" t="s">
        <v>72</v>
      </c>
      <c r="E145" s="167" t="s">
        <v>155</v>
      </c>
      <c r="F145" s="167" t="s">
        <v>156</v>
      </c>
      <c r="G145" s="165"/>
      <c r="H145" s="165"/>
      <c r="I145" s="168"/>
      <c r="J145" s="169">
        <f>BK145</f>
        <v>0</v>
      </c>
      <c r="K145" s="165"/>
      <c r="L145" s="170"/>
      <c r="M145" s="171"/>
      <c r="N145" s="172"/>
      <c r="O145" s="172"/>
      <c r="P145" s="173">
        <f>P146+P154+P159</f>
        <v>0</v>
      </c>
      <c r="Q145" s="172"/>
      <c r="R145" s="173">
        <f>R146+R154+R159</f>
        <v>0.03031245</v>
      </c>
      <c r="S145" s="172"/>
      <c r="T145" s="174">
        <f>T146+T154+T159</f>
        <v>0.024</v>
      </c>
      <c r="AR145" s="175" t="s">
        <v>83</v>
      </c>
      <c r="AT145" s="176" t="s">
        <v>72</v>
      </c>
      <c r="AU145" s="176" t="s">
        <v>73</v>
      </c>
      <c r="AY145" s="175" t="s">
        <v>142</v>
      </c>
      <c r="BK145" s="177">
        <f>BK146+BK154+BK159</f>
        <v>0</v>
      </c>
    </row>
    <row r="146" spans="2:63" s="11" customFormat="1" ht="22.5" customHeight="1">
      <c r="B146" s="164"/>
      <c r="C146" s="165"/>
      <c r="D146" s="166" t="s">
        <v>72</v>
      </c>
      <c r="E146" s="178" t="s">
        <v>157</v>
      </c>
      <c r="F146" s="178" t="s">
        <v>158</v>
      </c>
      <c r="G146" s="165"/>
      <c r="H146" s="165"/>
      <c r="I146" s="168"/>
      <c r="J146" s="179">
        <f>BK146</f>
        <v>0</v>
      </c>
      <c r="K146" s="165"/>
      <c r="L146" s="170"/>
      <c r="M146" s="171"/>
      <c r="N146" s="172"/>
      <c r="O146" s="172"/>
      <c r="P146" s="173">
        <f>SUM(P147:P153)</f>
        <v>0</v>
      </c>
      <c r="Q146" s="172"/>
      <c r="R146" s="173">
        <f>SUM(R147:R153)</f>
        <v>0.025150000000000002</v>
      </c>
      <c r="S146" s="172"/>
      <c r="T146" s="174">
        <f>SUM(T147:T153)</f>
        <v>0.024</v>
      </c>
      <c r="AR146" s="175" t="s">
        <v>83</v>
      </c>
      <c r="AT146" s="176" t="s">
        <v>72</v>
      </c>
      <c r="AU146" s="176" t="s">
        <v>81</v>
      </c>
      <c r="AY146" s="175" t="s">
        <v>142</v>
      </c>
      <c r="BK146" s="177">
        <f>SUM(BK147:BK153)</f>
        <v>0</v>
      </c>
    </row>
    <row r="147" spans="1:65" s="1" customFormat="1" ht="16.5" customHeight="1">
      <c r="A147" s="30"/>
      <c r="B147" s="31"/>
      <c r="C147" s="180" t="s">
        <v>347</v>
      </c>
      <c r="D147" s="180" t="s">
        <v>145</v>
      </c>
      <c r="E147" s="181" t="s">
        <v>177</v>
      </c>
      <c r="F147" s="182" t="s">
        <v>640</v>
      </c>
      <c r="G147" s="183" t="s">
        <v>148</v>
      </c>
      <c r="H147" s="184">
        <v>1</v>
      </c>
      <c r="I147" s="185"/>
      <c r="J147" s="186">
        <f aca="true" t="shared" si="10" ref="J147:J153">ROUND(I147*H147,2)</f>
        <v>0</v>
      </c>
      <c r="K147" s="182" t="s">
        <v>1</v>
      </c>
      <c r="L147" s="35"/>
      <c r="M147" s="187" t="s">
        <v>1</v>
      </c>
      <c r="N147" s="188" t="s">
        <v>38</v>
      </c>
      <c r="O147" s="67"/>
      <c r="P147" s="189">
        <f aca="true" t="shared" si="11" ref="P147:P153">O147*H147</f>
        <v>0</v>
      </c>
      <c r="Q147" s="189">
        <v>0</v>
      </c>
      <c r="R147" s="189">
        <f aca="true" t="shared" si="12" ref="R147:R153">Q147*H147</f>
        <v>0</v>
      </c>
      <c r="S147" s="189">
        <v>0</v>
      </c>
      <c r="T147" s="190">
        <f aca="true" t="shared" si="13" ref="T147:T153"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91" t="s">
        <v>163</v>
      </c>
      <c r="AT147" s="191" t="s">
        <v>145</v>
      </c>
      <c r="AU147" s="191" t="s">
        <v>83</v>
      </c>
      <c r="AY147" s="13" t="s">
        <v>142</v>
      </c>
      <c r="BE147" s="192">
        <f aca="true" t="shared" si="14" ref="BE147:BE153">IF(N147="základní",J147,0)</f>
        <v>0</v>
      </c>
      <c r="BF147" s="192">
        <f aca="true" t="shared" si="15" ref="BF147:BF153">IF(N147="snížená",J147,0)</f>
        <v>0</v>
      </c>
      <c r="BG147" s="192">
        <f aca="true" t="shared" si="16" ref="BG147:BG153">IF(N147="zákl. přenesená",J147,0)</f>
        <v>0</v>
      </c>
      <c r="BH147" s="192">
        <f aca="true" t="shared" si="17" ref="BH147:BH153">IF(N147="sníž. přenesená",J147,0)</f>
        <v>0</v>
      </c>
      <c r="BI147" s="192">
        <f aca="true" t="shared" si="18" ref="BI147:BI153">IF(N147="nulová",J147,0)</f>
        <v>0</v>
      </c>
      <c r="BJ147" s="13" t="s">
        <v>81</v>
      </c>
      <c r="BK147" s="192">
        <f aca="true" t="shared" si="19" ref="BK147:BK153">ROUND(I147*H147,2)</f>
        <v>0</v>
      </c>
      <c r="BL147" s="13" t="s">
        <v>163</v>
      </c>
      <c r="BM147" s="191" t="s">
        <v>641</v>
      </c>
    </row>
    <row r="148" spans="1:65" s="1" customFormat="1" ht="16.5" customHeight="1">
      <c r="A148" s="30"/>
      <c r="B148" s="31"/>
      <c r="C148" s="180" t="s">
        <v>351</v>
      </c>
      <c r="D148" s="180" t="s">
        <v>145</v>
      </c>
      <c r="E148" s="181" t="s">
        <v>181</v>
      </c>
      <c r="F148" s="182" t="s">
        <v>182</v>
      </c>
      <c r="G148" s="183" t="s">
        <v>148</v>
      </c>
      <c r="H148" s="184">
        <v>1</v>
      </c>
      <c r="I148" s="185"/>
      <c r="J148" s="186">
        <f t="shared" si="10"/>
        <v>0</v>
      </c>
      <c r="K148" s="182" t="s">
        <v>1</v>
      </c>
      <c r="L148" s="35"/>
      <c r="M148" s="187" t="s">
        <v>1</v>
      </c>
      <c r="N148" s="188" t="s">
        <v>38</v>
      </c>
      <c r="O148" s="67"/>
      <c r="P148" s="189">
        <f t="shared" si="11"/>
        <v>0</v>
      </c>
      <c r="Q148" s="189">
        <v>0</v>
      </c>
      <c r="R148" s="189">
        <f t="shared" si="12"/>
        <v>0</v>
      </c>
      <c r="S148" s="189">
        <v>0</v>
      </c>
      <c r="T148" s="190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91" t="s">
        <v>163</v>
      </c>
      <c r="AT148" s="191" t="s">
        <v>145</v>
      </c>
      <c r="AU148" s="191" t="s">
        <v>83</v>
      </c>
      <c r="AY148" s="13" t="s">
        <v>142</v>
      </c>
      <c r="BE148" s="192">
        <f t="shared" si="14"/>
        <v>0</v>
      </c>
      <c r="BF148" s="192">
        <f t="shared" si="15"/>
        <v>0</v>
      </c>
      <c r="BG148" s="192">
        <f t="shared" si="16"/>
        <v>0</v>
      </c>
      <c r="BH148" s="192">
        <f t="shared" si="17"/>
        <v>0</v>
      </c>
      <c r="BI148" s="192">
        <f t="shared" si="18"/>
        <v>0</v>
      </c>
      <c r="BJ148" s="13" t="s">
        <v>81</v>
      </c>
      <c r="BK148" s="192">
        <f t="shared" si="19"/>
        <v>0</v>
      </c>
      <c r="BL148" s="13" t="s">
        <v>163</v>
      </c>
      <c r="BM148" s="191" t="s">
        <v>642</v>
      </c>
    </row>
    <row r="149" spans="1:65" s="1" customFormat="1" ht="24" customHeight="1">
      <c r="A149" s="30"/>
      <c r="B149" s="31"/>
      <c r="C149" s="180" t="s">
        <v>340</v>
      </c>
      <c r="D149" s="180" t="s">
        <v>145</v>
      </c>
      <c r="E149" s="181" t="s">
        <v>643</v>
      </c>
      <c r="F149" s="182" t="s">
        <v>644</v>
      </c>
      <c r="G149" s="183" t="s">
        <v>265</v>
      </c>
      <c r="H149" s="184">
        <v>1</v>
      </c>
      <c r="I149" s="185"/>
      <c r="J149" s="186">
        <f t="shared" si="10"/>
        <v>0</v>
      </c>
      <c r="K149" s="182" t="s">
        <v>204</v>
      </c>
      <c r="L149" s="35"/>
      <c r="M149" s="187" t="s">
        <v>1</v>
      </c>
      <c r="N149" s="188" t="s">
        <v>38</v>
      </c>
      <c r="O149" s="67"/>
      <c r="P149" s="189">
        <f t="shared" si="11"/>
        <v>0</v>
      </c>
      <c r="Q149" s="189">
        <v>0</v>
      </c>
      <c r="R149" s="189">
        <f t="shared" si="12"/>
        <v>0</v>
      </c>
      <c r="S149" s="189">
        <v>0.024</v>
      </c>
      <c r="T149" s="190">
        <f t="shared" si="13"/>
        <v>0.024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91" t="s">
        <v>163</v>
      </c>
      <c r="AT149" s="191" t="s">
        <v>145</v>
      </c>
      <c r="AU149" s="191" t="s">
        <v>83</v>
      </c>
      <c r="AY149" s="13" t="s">
        <v>142</v>
      </c>
      <c r="BE149" s="192">
        <f t="shared" si="14"/>
        <v>0</v>
      </c>
      <c r="BF149" s="192">
        <f t="shared" si="15"/>
        <v>0</v>
      </c>
      <c r="BG149" s="192">
        <f t="shared" si="16"/>
        <v>0</v>
      </c>
      <c r="BH149" s="192">
        <f t="shared" si="17"/>
        <v>0</v>
      </c>
      <c r="BI149" s="192">
        <f t="shared" si="18"/>
        <v>0</v>
      </c>
      <c r="BJ149" s="13" t="s">
        <v>81</v>
      </c>
      <c r="BK149" s="192">
        <f t="shared" si="19"/>
        <v>0</v>
      </c>
      <c r="BL149" s="13" t="s">
        <v>163</v>
      </c>
      <c r="BM149" s="191" t="s">
        <v>645</v>
      </c>
    </row>
    <row r="150" spans="1:65" s="1" customFormat="1" ht="24" customHeight="1">
      <c r="A150" s="30"/>
      <c r="B150" s="31"/>
      <c r="C150" s="180" t="s">
        <v>335</v>
      </c>
      <c r="D150" s="180" t="s">
        <v>145</v>
      </c>
      <c r="E150" s="181" t="s">
        <v>646</v>
      </c>
      <c r="F150" s="182" t="s">
        <v>647</v>
      </c>
      <c r="G150" s="183" t="s">
        <v>265</v>
      </c>
      <c r="H150" s="184">
        <v>1</v>
      </c>
      <c r="I150" s="185"/>
      <c r="J150" s="186">
        <f t="shared" si="10"/>
        <v>0</v>
      </c>
      <c r="K150" s="182" t="s">
        <v>204</v>
      </c>
      <c r="L150" s="35"/>
      <c r="M150" s="187" t="s">
        <v>1</v>
      </c>
      <c r="N150" s="188" t="s">
        <v>38</v>
      </c>
      <c r="O150" s="67"/>
      <c r="P150" s="189">
        <f t="shared" si="11"/>
        <v>0</v>
      </c>
      <c r="Q150" s="189">
        <v>0.00092</v>
      </c>
      <c r="R150" s="189">
        <f t="shared" si="12"/>
        <v>0.00092</v>
      </c>
      <c r="S150" s="189">
        <v>0</v>
      </c>
      <c r="T150" s="190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91" t="s">
        <v>163</v>
      </c>
      <c r="AT150" s="191" t="s">
        <v>145</v>
      </c>
      <c r="AU150" s="191" t="s">
        <v>83</v>
      </c>
      <c r="AY150" s="13" t="s">
        <v>142</v>
      </c>
      <c r="BE150" s="192">
        <f t="shared" si="14"/>
        <v>0</v>
      </c>
      <c r="BF150" s="192">
        <f t="shared" si="15"/>
        <v>0</v>
      </c>
      <c r="BG150" s="192">
        <f t="shared" si="16"/>
        <v>0</v>
      </c>
      <c r="BH150" s="192">
        <f t="shared" si="17"/>
        <v>0</v>
      </c>
      <c r="BI150" s="192">
        <f t="shared" si="18"/>
        <v>0</v>
      </c>
      <c r="BJ150" s="13" t="s">
        <v>81</v>
      </c>
      <c r="BK150" s="192">
        <f t="shared" si="19"/>
        <v>0</v>
      </c>
      <c r="BL150" s="13" t="s">
        <v>163</v>
      </c>
      <c r="BM150" s="191" t="s">
        <v>648</v>
      </c>
    </row>
    <row r="151" spans="1:65" s="1" customFormat="1" ht="33" customHeight="1">
      <c r="A151" s="30"/>
      <c r="B151" s="31"/>
      <c r="C151" s="193" t="s">
        <v>8</v>
      </c>
      <c r="D151" s="193" t="s">
        <v>207</v>
      </c>
      <c r="E151" s="194" t="s">
        <v>393</v>
      </c>
      <c r="F151" s="195" t="s">
        <v>649</v>
      </c>
      <c r="G151" s="196" t="s">
        <v>148</v>
      </c>
      <c r="H151" s="197">
        <v>1</v>
      </c>
      <c r="I151" s="198"/>
      <c r="J151" s="199">
        <f t="shared" si="10"/>
        <v>0</v>
      </c>
      <c r="K151" s="195" t="s">
        <v>1</v>
      </c>
      <c r="L151" s="200"/>
      <c r="M151" s="201" t="s">
        <v>1</v>
      </c>
      <c r="N151" s="202" t="s">
        <v>38</v>
      </c>
      <c r="O151" s="67"/>
      <c r="P151" s="189">
        <f t="shared" si="11"/>
        <v>0</v>
      </c>
      <c r="Q151" s="189">
        <v>0.02423</v>
      </c>
      <c r="R151" s="189">
        <f t="shared" si="12"/>
        <v>0.02423</v>
      </c>
      <c r="S151" s="189">
        <v>0</v>
      </c>
      <c r="T151" s="190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91" t="s">
        <v>211</v>
      </c>
      <c r="AT151" s="191" t="s">
        <v>207</v>
      </c>
      <c r="AU151" s="191" t="s">
        <v>83</v>
      </c>
      <c r="AY151" s="13" t="s">
        <v>142</v>
      </c>
      <c r="BE151" s="192">
        <f t="shared" si="14"/>
        <v>0</v>
      </c>
      <c r="BF151" s="192">
        <f t="shared" si="15"/>
        <v>0</v>
      </c>
      <c r="BG151" s="192">
        <f t="shared" si="16"/>
        <v>0</v>
      </c>
      <c r="BH151" s="192">
        <f t="shared" si="17"/>
        <v>0</v>
      </c>
      <c r="BI151" s="192">
        <f t="shared" si="18"/>
        <v>0</v>
      </c>
      <c r="BJ151" s="13" t="s">
        <v>81</v>
      </c>
      <c r="BK151" s="192">
        <f t="shared" si="19"/>
        <v>0</v>
      </c>
      <c r="BL151" s="13" t="s">
        <v>163</v>
      </c>
      <c r="BM151" s="191" t="s">
        <v>650</v>
      </c>
    </row>
    <row r="152" spans="1:65" s="1" customFormat="1" ht="16.5" customHeight="1">
      <c r="A152" s="30"/>
      <c r="B152" s="31"/>
      <c r="C152" s="180" t="s">
        <v>163</v>
      </c>
      <c r="D152" s="180" t="s">
        <v>145</v>
      </c>
      <c r="E152" s="181" t="s">
        <v>651</v>
      </c>
      <c r="F152" s="182" t="s">
        <v>652</v>
      </c>
      <c r="G152" s="183" t="s">
        <v>265</v>
      </c>
      <c r="H152" s="184">
        <v>1</v>
      </c>
      <c r="I152" s="185"/>
      <c r="J152" s="186">
        <f t="shared" si="10"/>
        <v>0</v>
      </c>
      <c r="K152" s="182" t="s">
        <v>1</v>
      </c>
      <c r="L152" s="35"/>
      <c r="M152" s="187" t="s">
        <v>1</v>
      </c>
      <c r="N152" s="188" t="s">
        <v>38</v>
      </c>
      <c r="O152" s="67"/>
      <c r="P152" s="189">
        <f t="shared" si="11"/>
        <v>0</v>
      </c>
      <c r="Q152" s="189">
        <v>0</v>
      </c>
      <c r="R152" s="189">
        <f t="shared" si="12"/>
        <v>0</v>
      </c>
      <c r="S152" s="189">
        <v>0</v>
      </c>
      <c r="T152" s="190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91" t="s">
        <v>163</v>
      </c>
      <c r="AT152" s="191" t="s">
        <v>145</v>
      </c>
      <c r="AU152" s="191" t="s">
        <v>83</v>
      </c>
      <c r="AY152" s="13" t="s">
        <v>142</v>
      </c>
      <c r="BE152" s="192">
        <f t="shared" si="14"/>
        <v>0</v>
      </c>
      <c r="BF152" s="192">
        <f t="shared" si="15"/>
        <v>0</v>
      </c>
      <c r="BG152" s="192">
        <f t="shared" si="16"/>
        <v>0</v>
      </c>
      <c r="BH152" s="192">
        <f t="shared" si="17"/>
        <v>0</v>
      </c>
      <c r="BI152" s="192">
        <f t="shared" si="18"/>
        <v>0</v>
      </c>
      <c r="BJ152" s="13" t="s">
        <v>81</v>
      </c>
      <c r="BK152" s="192">
        <f t="shared" si="19"/>
        <v>0</v>
      </c>
      <c r="BL152" s="13" t="s">
        <v>163</v>
      </c>
      <c r="BM152" s="191" t="s">
        <v>653</v>
      </c>
    </row>
    <row r="153" spans="1:65" s="1" customFormat="1" ht="16.5" customHeight="1">
      <c r="A153" s="30"/>
      <c r="B153" s="31"/>
      <c r="C153" s="180" t="s">
        <v>342</v>
      </c>
      <c r="D153" s="180" t="s">
        <v>145</v>
      </c>
      <c r="E153" s="181" t="s">
        <v>333</v>
      </c>
      <c r="F153" s="182" t="s">
        <v>241</v>
      </c>
      <c r="G153" s="183" t="s">
        <v>242</v>
      </c>
      <c r="H153" s="203"/>
      <c r="I153" s="185"/>
      <c r="J153" s="186">
        <f t="shared" si="10"/>
        <v>0</v>
      </c>
      <c r="K153" s="182" t="s">
        <v>204</v>
      </c>
      <c r="L153" s="35"/>
      <c r="M153" s="187" t="s">
        <v>1</v>
      </c>
      <c r="N153" s="188" t="s">
        <v>38</v>
      </c>
      <c r="O153" s="67"/>
      <c r="P153" s="189">
        <f t="shared" si="11"/>
        <v>0</v>
      </c>
      <c r="Q153" s="189">
        <v>0</v>
      </c>
      <c r="R153" s="189">
        <f t="shared" si="12"/>
        <v>0</v>
      </c>
      <c r="S153" s="189">
        <v>0</v>
      </c>
      <c r="T153" s="190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91" t="s">
        <v>150</v>
      </c>
      <c r="AT153" s="191" t="s">
        <v>145</v>
      </c>
      <c r="AU153" s="191" t="s">
        <v>83</v>
      </c>
      <c r="AY153" s="13" t="s">
        <v>142</v>
      </c>
      <c r="BE153" s="192">
        <f t="shared" si="14"/>
        <v>0</v>
      </c>
      <c r="BF153" s="192">
        <f t="shared" si="15"/>
        <v>0</v>
      </c>
      <c r="BG153" s="192">
        <f t="shared" si="16"/>
        <v>0</v>
      </c>
      <c r="BH153" s="192">
        <f t="shared" si="17"/>
        <v>0</v>
      </c>
      <c r="BI153" s="192">
        <f t="shared" si="18"/>
        <v>0</v>
      </c>
      <c r="BJ153" s="13" t="s">
        <v>81</v>
      </c>
      <c r="BK153" s="192">
        <f t="shared" si="19"/>
        <v>0</v>
      </c>
      <c r="BL153" s="13" t="s">
        <v>150</v>
      </c>
      <c r="BM153" s="191" t="s">
        <v>654</v>
      </c>
    </row>
    <row r="154" spans="2:63" s="11" customFormat="1" ht="22.5" customHeight="1">
      <c r="B154" s="164"/>
      <c r="C154" s="165"/>
      <c r="D154" s="166" t="s">
        <v>72</v>
      </c>
      <c r="E154" s="178" t="s">
        <v>187</v>
      </c>
      <c r="F154" s="178" t="s">
        <v>188</v>
      </c>
      <c r="G154" s="165"/>
      <c r="H154" s="165"/>
      <c r="I154" s="168"/>
      <c r="J154" s="179">
        <f>BK154</f>
        <v>0</v>
      </c>
      <c r="K154" s="165"/>
      <c r="L154" s="170"/>
      <c r="M154" s="171"/>
      <c r="N154" s="172"/>
      <c r="O154" s="172"/>
      <c r="P154" s="173">
        <f>SUM(P155:P158)</f>
        <v>0</v>
      </c>
      <c r="Q154" s="172"/>
      <c r="R154" s="173">
        <f>SUM(R155:R158)</f>
        <v>0.0039992</v>
      </c>
      <c r="S154" s="172"/>
      <c r="T154" s="174">
        <f>SUM(T155:T158)</f>
        <v>0</v>
      </c>
      <c r="AR154" s="175" t="s">
        <v>83</v>
      </c>
      <c r="AT154" s="176" t="s">
        <v>72</v>
      </c>
      <c r="AU154" s="176" t="s">
        <v>81</v>
      </c>
      <c r="AY154" s="175" t="s">
        <v>142</v>
      </c>
      <c r="BK154" s="177">
        <f>SUM(BK155:BK158)</f>
        <v>0</v>
      </c>
    </row>
    <row r="155" spans="1:65" s="1" customFormat="1" ht="24" customHeight="1">
      <c r="A155" s="30"/>
      <c r="B155" s="31"/>
      <c r="C155" s="180" t="s">
        <v>176</v>
      </c>
      <c r="D155" s="180" t="s">
        <v>145</v>
      </c>
      <c r="E155" s="181" t="s">
        <v>202</v>
      </c>
      <c r="F155" s="182" t="s">
        <v>203</v>
      </c>
      <c r="G155" s="183" t="s">
        <v>192</v>
      </c>
      <c r="H155" s="184">
        <v>6.06</v>
      </c>
      <c r="I155" s="185"/>
      <c r="J155" s="186">
        <f>ROUND(I155*H155,2)</f>
        <v>0</v>
      </c>
      <c r="K155" s="182" t="s">
        <v>204</v>
      </c>
      <c r="L155" s="35"/>
      <c r="M155" s="187" t="s">
        <v>1</v>
      </c>
      <c r="N155" s="188" t="s">
        <v>38</v>
      </c>
      <c r="O155" s="67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91" t="s">
        <v>163</v>
      </c>
      <c r="AT155" s="191" t="s">
        <v>145</v>
      </c>
      <c r="AU155" s="191" t="s">
        <v>83</v>
      </c>
      <c r="AY155" s="13" t="s">
        <v>142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3" t="s">
        <v>81</v>
      </c>
      <c r="BK155" s="192">
        <f>ROUND(I155*H155,2)</f>
        <v>0</v>
      </c>
      <c r="BL155" s="13" t="s">
        <v>163</v>
      </c>
      <c r="BM155" s="191" t="s">
        <v>655</v>
      </c>
    </row>
    <row r="156" spans="1:65" s="1" customFormat="1" ht="16.5" customHeight="1">
      <c r="A156" s="30"/>
      <c r="B156" s="31"/>
      <c r="C156" s="193" t="s">
        <v>180</v>
      </c>
      <c r="D156" s="193" t="s">
        <v>207</v>
      </c>
      <c r="E156" s="194" t="s">
        <v>208</v>
      </c>
      <c r="F156" s="195" t="s">
        <v>338</v>
      </c>
      <c r="G156" s="196" t="s">
        <v>210</v>
      </c>
      <c r="H156" s="197">
        <v>1.454</v>
      </c>
      <c r="I156" s="198"/>
      <c r="J156" s="199">
        <f>ROUND(I156*H156,2)</f>
        <v>0</v>
      </c>
      <c r="K156" s="195" t="s">
        <v>204</v>
      </c>
      <c r="L156" s="200"/>
      <c r="M156" s="201" t="s">
        <v>1</v>
      </c>
      <c r="N156" s="202" t="s">
        <v>38</v>
      </c>
      <c r="O156" s="67"/>
      <c r="P156" s="189">
        <f>O156*H156</f>
        <v>0</v>
      </c>
      <c r="Q156" s="189">
        <v>0.001</v>
      </c>
      <c r="R156" s="189">
        <f>Q156*H156</f>
        <v>0.001454</v>
      </c>
      <c r="S156" s="189">
        <v>0</v>
      </c>
      <c r="T156" s="190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91" t="s">
        <v>211</v>
      </c>
      <c r="AT156" s="191" t="s">
        <v>207</v>
      </c>
      <c r="AU156" s="191" t="s">
        <v>83</v>
      </c>
      <c r="AY156" s="13" t="s">
        <v>142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3" t="s">
        <v>81</v>
      </c>
      <c r="BK156" s="192">
        <f>ROUND(I156*H156,2)</f>
        <v>0</v>
      </c>
      <c r="BL156" s="13" t="s">
        <v>163</v>
      </c>
      <c r="BM156" s="191" t="s">
        <v>656</v>
      </c>
    </row>
    <row r="157" spans="1:65" s="1" customFormat="1" ht="24" customHeight="1">
      <c r="A157" s="30"/>
      <c r="B157" s="31"/>
      <c r="C157" s="180" t="s">
        <v>7</v>
      </c>
      <c r="D157" s="180" t="s">
        <v>145</v>
      </c>
      <c r="E157" s="181" t="s">
        <v>214</v>
      </c>
      <c r="F157" s="182" t="s">
        <v>215</v>
      </c>
      <c r="G157" s="183" t="s">
        <v>192</v>
      </c>
      <c r="H157" s="184">
        <v>12.121</v>
      </c>
      <c r="I157" s="185"/>
      <c r="J157" s="186">
        <f>ROUND(I157*H157,2)</f>
        <v>0</v>
      </c>
      <c r="K157" s="182" t="s">
        <v>204</v>
      </c>
      <c r="L157" s="35"/>
      <c r="M157" s="187" t="s">
        <v>1</v>
      </c>
      <c r="N157" s="188" t="s">
        <v>38</v>
      </c>
      <c r="O157" s="6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91" t="s">
        <v>163</v>
      </c>
      <c r="AT157" s="191" t="s">
        <v>145</v>
      </c>
      <c r="AU157" s="191" t="s">
        <v>83</v>
      </c>
      <c r="AY157" s="13" t="s">
        <v>142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3" t="s">
        <v>81</v>
      </c>
      <c r="BK157" s="192">
        <f>ROUND(I157*H157,2)</f>
        <v>0</v>
      </c>
      <c r="BL157" s="13" t="s">
        <v>163</v>
      </c>
      <c r="BM157" s="191" t="s">
        <v>657</v>
      </c>
    </row>
    <row r="158" spans="1:65" s="1" customFormat="1" ht="16.5" customHeight="1">
      <c r="A158" s="30"/>
      <c r="B158" s="31"/>
      <c r="C158" s="193" t="s">
        <v>320</v>
      </c>
      <c r="D158" s="193" t="s">
        <v>207</v>
      </c>
      <c r="E158" s="194" t="s">
        <v>218</v>
      </c>
      <c r="F158" s="195" t="s">
        <v>343</v>
      </c>
      <c r="G158" s="196" t="s">
        <v>220</v>
      </c>
      <c r="H158" s="197">
        <v>3.03</v>
      </c>
      <c r="I158" s="198"/>
      <c r="J158" s="199">
        <f>ROUND(I158*H158,2)</f>
        <v>0</v>
      </c>
      <c r="K158" s="195" t="s">
        <v>204</v>
      </c>
      <c r="L158" s="200"/>
      <c r="M158" s="201" t="s">
        <v>1</v>
      </c>
      <c r="N158" s="202" t="s">
        <v>38</v>
      </c>
      <c r="O158" s="67"/>
      <c r="P158" s="189">
        <f>O158*H158</f>
        <v>0</v>
      </c>
      <c r="Q158" s="189">
        <v>0.00084</v>
      </c>
      <c r="R158" s="189">
        <f>Q158*H158</f>
        <v>0.0025452</v>
      </c>
      <c r="S158" s="189">
        <v>0</v>
      </c>
      <c r="T158" s="190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91" t="s">
        <v>211</v>
      </c>
      <c r="AT158" s="191" t="s">
        <v>207</v>
      </c>
      <c r="AU158" s="191" t="s">
        <v>83</v>
      </c>
      <c r="AY158" s="13" t="s">
        <v>142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3" t="s">
        <v>81</v>
      </c>
      <c r="BK158" s="192">
        <f>ROUND(I158*H158,2)</f>
        <v>0</v>
      </c>
      <c r="BL158" s="13" t="s">
        <v>163</v>
      </c>
      <c r="BM158" s="191" t="s">
        <v>658</v>
      </c>
    </row>
    <row r="159" spans="2:63" s="11" customFormat="1" ht="22.5" customHeight="1">
      <c r="B159" s="164"/>
      <c r="C159" s="165"/>
      <c r="D159" s="166" t="s">
        <v>72</v>
      </c>
      <c r="E159" s="178" t="s">
        <v>345</v>
      </c>
      <c r="F159" s="178" t="s">
        <v>346</v>
      </c>
      <c r="G159" s="165"/>
      <c r="H159" s="165"/>
      <c r="I159" s="168"/>
      <c r="J159" s="179">
        <f>BK159</f>
        <v>0</v>
      </c>
      <c r="K159" s="165"/>
      <c r="L159" s="170"/>
      <c r="M159" s="171"/>
      <c r="N159" s="172"/>
      <c r="O159" s="172"/>
      <c r="P159" s="173">
        <f>P160</f>
        <v>0</v>
      </c>
      <c r="Q159" s="172"/>
      <c r="R159" s="173">
        <f>R160</f>
        <v>0.00116325</v>
      </c>
      <c r="S159" s="172"/>
      <c r="T159" s="174">
        <f>T160</f>
        <v>0</v>
      </c>
      <c r="AR159" s="175" t="s">
        <v>83</v>
      </c>
      <c r="AT159" s="176" t="s">
        <v>72</v>
      </c>
      <c r="AU159" s="176" t="s">
        <v>81</v>
      </c>
      <c r="AY159" s="175" t="s">
        <v>142</v>
      </c>
      <c r="BK159" s="177">
        <f>BK160</f>
        <v>0</v>
      </c>
    </row>
    <row r="160" spans="1:65" s="1" customFormat="1" ht="16.5" customHeight="1">
      <c r="A160" s="30"/>
      <c r="B160" s="31"/>
      <c r="C160" s="180" t="s">
        <v>324</v>
      </c>
      <c r="D160" s="180" t="s">
        <v>145</v>
      </c>
      <c r="E160" s="181" t="s">
        <v>348</v>
      </c>
      <c r="F160" s="182" t="s">
        <v>349</v>
      </c>
      <c r="G160" s="183" t="s">
        <v>192</v>
      </c>
      <c r="H160" s="184">
        <v>3.525</v>
      </c>
      <c r="I160" s="185"/>
      <c r="J160" s="186">
        <f>ROUND(I160*H160,2)</f>
        <v>0</v>
      </c>
      <c r="K160" s="182" t="s">
        <v>204</v>
      </c>
      <c r="L160" s="35"/>
      <c r="M160" s="204" t="s">
        <v>1</v>
      </c>
      <c r="N160" s="205" t="s">
        <v>38</v>
      </c>
      <c r="O160" s="206"/>
      <c r="P160" s="207">
        <f>O160*H160</f>
        <v>0</v>
      </c>
      <c r="Q160" s="207">
        <v>0.00033</v>
      </c>
      <c r="R160" s="207">
        <f>Q160*H160</f>
        <v>0.00116325</v>
      </c>
      <c r="S160" s="207">
        <v>0</v>
      </c>
      <c r="T160" s="208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91" t="s">
        <v>163</v>
      </c>
      <c r="AT160" s="191" t="s">
        <v>145</v>
      </c>
      <c r="AU160" s="191" t="s">
        <v>83</v>
      </c>
      <c r="AY160" s="13" t="s">
        <v>142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3" t="s">
        <v>81</v>
      </c>
      <c r="BK160" s="192">
        <f>ROUND(I160*H160,2)</f>
        <v>0</v>
      </c>
      <c r="BL160" s="13" t="s">
        <v>163</v>
      </c>
      <c r="BM160" s="191" t="s">
        <v>659</v>
      </c>
    </row>
    <row r="161" spans="1:31" s="1" customFormat="1" ht="6.75" customHeight="1">
      <c r="A161" s="30"/>
      <c r="B161" s="50"/>
      <c r="C161" s="51"/>
      <c r="D161" s="51"/>
      <c r="E161" s="51"/>
      <c r="F161" s="51"/>
      <c r="G161" s="51"/>
      <c r="H161" s="51"/>
      <c r="I161" s="51"/>
      <c r="J161" s="51"/>
      <c r="K161" s="51"/>
      <c r="L161" s="35"/>
      <c r="M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</row>
  </sheetData>
  <sheetProtection sheet="1" objects="1" scenarios="1" formatColumns="0" formatRows="0" autoFilter="0"/>
  <autoFilter ref="C124:K16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110</v>
      </c>
    </row>
    <row r="3" spans="2:46" ht="6.7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6"/>
      <c r="AT3" s="13" t="s">
        <v>83</v>
      </c>
    </row>
    <row r="4" spans="2:46" ht="24.75" customHeight="1">
      <c r="B4" s="16"/>
      <c r="D4" s="105" t="s">
        <v>114</v>
      </c>
      <c r="L4" s="16"/>
      <c r="M4" s="106" t="s">
        <v>10</v>
      </c>
      <c r="AT4" s="13" t="s">
        <v>4</v>
      </c>
    </row>
    <row r="5" spans="2:12" ht="6.75" customHeight="1">
      <c r="B5" s="16"/>
      <c r="L5" s="16"/>
    </row>
    <row r="6" spans="2:12" ht="12" customHeight="1">
      <c r="B6" s="16"/>
      <c r="D6" s="107" t="s">
        <v>16</v>
      </c>
      <c r="L6" s="16"/>
    </row>
    <row r="7" spans="2:12" ht="16.5" customHeight="1">
      <c r="B7" s="16"/>
      <c r="E7" s="253" t="str">
        <f>'Rekapitulace stavby'!K6</f>
        <v>Výměna dveří ve dvoře, Ve Smečkách 33, Praha 1</v>
      </c>
      <c r="F7" s="254"/>
      <c r="G7" s="254"/>
      <c r="H7" s="254"/>
      <c r="L7" s="16"/>
    </row>
    <row r="8" spans="1:31" s="1" customFormat="1" ht="12" customHeight="1">
      <c r="A8" s="30"/>
      <c r="B8" s="35"/>
      <c r="C8" s="30"/>
      <c r="D8" s="107" t="s">
        <v>115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1" customFormat="1" ht="16.5" customHeight="1">
      <c r="A9" s="30"/>
      <c r="B9" s="35"/>
      <c r="C9" s="30"/>
      <c r="D9" s="30"/>
      <c r="E9" s="255" t="s">
        <v>660</v>
      </c>
      <c r="F9" s="256"/>
      <c r="G9" s="256"/>
      <c r="H9" s="256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9.7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2" customHeight="1">
      <c r="A11" s="30"/>
      <c r="B11" s="35"/>
      <c r="C11" s="30"/>
      <c r="D11" s="107" t="s">
        <v>18</v>
      </c>
      <c r="E11" s="30"/>
      <c r="F11" s="108" t="s">
        <v>1</v>
      </c>
      <c r="G11" s="30"/>
      <c r="H11" s="30"/>
      <c r="I11" s="107" t="s">
        <v>19</v>
      </c>
      <c r="J11" s="108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5"/>
      <c r="C12" s="30"/>
      <c r="D12" s="107" t="s">
        <v>20</v>
      </c>
      <c r="E12" s="30"/>
      <c r="F12" s="108" t="s">
        <v>21</v>
      </c>
      <c r="G12" s="30"/>
      <c r="H12" s="30"/>
      <c r="I12" s="107" t="s">
        <v>22</v>
      </c>
      <c r="J12" s="109">
        <f>'Rekapitulace stavby'!AN8</f>
        <v>0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0.5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5"/>
      <c r="C14" s="30"/>
      <c r="D14" s="107" t="s">
        <v>23</v>
      </c>
      <c r="E14" s="30"/>
      <c r="F14" s="30"/>
      <c r="G14" s="30"/>
      <c r="H14" s="30"/>
      <c r="I14" s="107" t="s">
        <v>24</v>
      </c>
      <c r="J14" s="108">
        <f>IF('Rekapitulace stavby'!AN10="","",'Rekapitulace stavby'!AN10)</f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8" customHeight="1">
      <c r="A15" s="30"/>
      <c r="B15" s="35"/>
      <c r="C15" s="30"/>
      <c r="D15" s="30"/>
      <c r="E15" s="108" t="str">
        <f>IF('Rekapitulace stavby'!E11="","",'Rekapitulace stavby'!E11)</f>
        <v> </v>
      </c>
      <c r="F15" s="30"/>
      <c r="G15" s="30"/>
      <c r="H15" s="30"/>
      <c r="I15" s="107" t="s">
        <v>26</v>
      </c>
      <c r="J15" s="108">
        <f>IF('Rekapitulace stavby'!AN11="","",'Rekapitulace stavby'!AN11)</f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6.7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5"/>
      <c r="C17" s="30"/>
      <c r="D17" s="107" t="s">
        <v>27</v>
      </c>
      <c r="E17" s="30"/>
      <c r="F17" s="30"/>
      <c r="G17" s="30"/>
      <c r="H17" s="30"/>
      <c r="I17" s="107" t="s">
        <v>24</v>
      </c>
      <c r="J17" s="26" t="str">
        <f>'Rekapitulace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5"/>
      <c r="C18" s="30"/>
      <c r="D18" s="30"/>
      <c r="E18" s="257" t="str">
        <f>'Rekapitulace stavby'!E14</f>
        <v>Vyplň údaj</v>
      </c>
      <c r="F18" s="258"/>
      <c r="G18" s="258"/>
      <c r="H18" s="258"/>
      <c r="I18" s="107" t="s">
        <v>26</v>
      </c>
      <c r="J18" s="26" t="str">
        <f>'Rekapitulace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7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5"/>
      <c r="C20" s="30"/>
      <c r="D20" s="107" t="s">
        <v>29</v>
      </c>
      <c r="E20" s="30"/>
      <c r="F20" s="30"/>
      <c r="G20" s="30"/>
      <c r="H20" s="30"/>
      <c r="I20" s="107" t="s">
        <v>24</v>
      </c>
      <c r="J20" s="108">
        <f>IF('Rekapitulace stavby'!AN16="","",'Rekapitulace stavby'!AN16)</f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5"/>
      <c r="C21" s="30"/>
      <c r="D21" s="30"/>
      <c r="E21" s="108" t="str">
        <f>IF('Rekapitulace stavby'!E17="","",'Rekapitulace stavby'!E17)</f>
        <v> </v>
      </c>
      <c r="F21" s="30"/>
      <c r="G21" s="30"/>
      <c r="H21" s="30"/>
      <c r="I21" s="107" t="s">
        <v>26</v>
      </c>
      <c r="J21" s="108">
        <f>IF('Rekapitulace stavby'!AN17="","",'Rekapitulace stavby'!AN17)</f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7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5"/>
      <c r="C23" s="30"/>
      <c r="D23" s="107" t="s">
        <v>31</v>
      </c>
      <c r="E23" s="30"/>
      <c r="F23" s="30"/>
      <c r="G23" s="30"/>
      <c r="H23" s="30"/>
      <c r="I23" s="107" t="s">
        <v>24</v>
      </c>
      <c r="J23" s="108">
        <f>IF('Rekapitulace stavby'!AN19="","",'Rekapitulace stavby'!AN19)</f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5"/>
      <c r="C24" s="30"/>
      <c r="D24" s="30"/>
      <c r="E24" s="108" t="str">
        <f>IF('Rekapitulace stavby'!E20="","",'Rekapitulace stavby'!E20)</f>
        <v> </v>
      </c>
      <c r="F24" s="30"/>
      <c r="G24" s="30"/>
      <c r="H24" s="30"/>
      <c r="I24" s="107" t="s">
        <v>26</v>
      </c>
      <c r="J24" s="108">
        <f>IF('Rekapitulace stavby'!AN20="","",'Rekapitulace stavby'!AN20)</f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7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5"/>
      <c r="C26" s="30"/>
      <c r="D26" s="107" t="s">
        <v>32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110"/>
      <c r="B27" s="111"/>
      <c r="C27" s="110"/>
      <c r="D27" s="110"/>
      <c r="E27" s="259" t="s">
        <v>1</v>
      </c>
      <c r="F27" s="259"/>
      <c r="G27" s="259"/>
      <c r="H27" s="25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1" customFormat="1" ht="6.7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5"/>
      <c r="C29" s="30"/>
      <c r="D29" s="113"/>
      <c r="E29" s="113"/>
      <c r="F29" s="113"/>
      <c r="G29" s="113"/>
      <c r="H29" s="113"/>
      <c r="I29" s="113"/>
      <c r="J29" s="113"/>
      <c r="K29" s="113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4.75" customHeight="1">
      <c r="A30" s="30"/>
      <c r="B30" s="35"/>
      <c r="C30" s="30"/>
      <c r="D30" s="114" t="s">
        <v>33</v>
      </c>
      <c r="E30" s="30"/>
      <c r="F30" s="30"/>
      <c r="G30" s="30"/>
      <c r="H30" s="30"/>
      <c r="I30" s="30"/>
      <c r="J30" s="115">
        <f>ROUND(J126,2)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5"/>
      <c r="C31" s="30"/>
      <c r="D31" s="113"/>
      <c r="E31" s="113"/>
      <c r="F31" s="113"/>
      <c r="G31" s="113"/>
      <c r="H31" s="113"/>
      <c r="I31" s="113"/>
      <c r="J31" s="113"/>
      <c r="K31" s="113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25" customHeight="1">
      <c r="A32" s="30"/>
      <c r="B32" s="35"/>
      <c r="C32" s="30"/>
      <c r="D32" s="30"/>
      <c r="E32" s="30"/>
      <c r="F32" s="116" t="s">
        <v>35</v>
      </c>
      <c r="G32" s="30"/>
      <c r="H32" s="30"/>
      <c r="I32" s="116" t="s">
        <v>34</v>
      </c>
      <c r="J32" s="116" t="s">
        <v>36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25" customHeight="1">
      <c r="A33" s="30"/>
      <c r="B33" s="35"/>
      <c r="C33" s="30"/>
      <c r="D33" s="117" t="s">
        <v>37</v>
      </c>
      <c r="E33" s="107" t="s">
        <v>38</v>
      </c>
      <c r="F33" s="118">
        <f>ROUND((SUM(BE126:BE159)),2)</f>
        <v>0</v>
      </c>
      <c r="G33" s="30"/>
      <c r="H33" s="30"/>
      <c r="I33" s="119">
        <v>0.21</v>
      </c>
      <c r="J33" s="118">
        <f>ROUND(((SUM(BE126:BE159))*I33),2)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5"/>
      <c r="C34" s="30"/>
      <c r="D34" s="30"/>
      <c r="E34" s="107" t="s">
        <v>39</v>
      </c>
      <c r="F34" s="118">
        <f>ROUND((SUM(BF126:BF159)),2)</f>
        <v>0</v>
      </c>
      <c r="G34" s="30"/>
      <c r="H34" s="30"/>
      <c r="I34" s="119">
        <v>0.15</v>
      </c>
      <c r="J34" s="118">
        <f>ROUND(((SUM(BF126:BF159))*I34),2)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 hidden="1">
      <c r="A35" s="30"/>
      <c r="B35" s="35"/>
      <c r="C35" s="30"/>
      <c r="D35" s="30"/>
      <c r="E35" s="107" t="s">
        <v>40</v>
      </c>
      <c r="F35" s="118">
        <f>ROUND((SUM(BG126:BG159)),2)</f>
        <v>0</v>
      </c>
      <c r="G35" s="30"/>
      <c r="H35" s="30"/>
      <c r="I35" s="119">
        <v>0.21</v>
      </c>
      <c r="J35" s="118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 hidden="1">
      <c r="A36" s="30"/>
      <c r="B36" s="35"/>
      <c r="C36" s="30"/>
      <c r="D36" s="30"/>
      <c r="E36" s="107" t="s">
        <v>41</v>
      </c>
      <c r="F36" s="118">
        <f>ROUND((SUM(BH126:BH159)),2)</f>
        <v>0</v>
      </c>
      <c r="G36" s="30"/>
      <c r="H36" s="30"/>
      <c r="I36" s="119">
        <v>0.15</v>
      </c>
      <c r="J36" s="118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5"/>
      <c r="C37" s="30"/>
      <c r="D37" s="30"/>
      <c r="E37" s="107" t="s">
        <v>42</v>
      </c>
      <c r="F37" s="118">
        <f>ROUND((SUM(BI126:BI159)),2)</f>
        <v>0</v>
      </c>
      <c r="G37" s="30"/>
      <c r="H37" s="30"/>
      <c r="I37" s="119">
        <v>0</v>
      </c>
      <c r="J37" s="118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7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4.75" customHeight="1">
      <c r="A39" s="30"/>
      <c r="B39" s="35"/>
      <c r="C39" s="120"/>
      <c r="D39" s="121" t="s">
        <v>43</v>
      </c>
      <c r="E39" s="122"/>
      <c r="F39" s="122"/>
      <c r="G39" s="123" t="s">
        <v>44</v>
      </c>
      <c r="H39" s="124" t="s">
        <v>45</v>
      </c>
      <c r="I39" s="122"/>
      <c r="J39" s="125">
        <f>SUM(J30:J37)</f>
        <v>0</v>
      </c>
      <c r="K39" s="126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4.25" customHeight="1">
      <c r="B41" s="16"/>
      <c r="L41" s="16"/>
    </row>
    <row r="42" spans="2:12" ht="14.25" customHeight="1">
      <c r="B42" s="16"/>
      <c r="L42" s="16"/>
    </row>
    <row r="43" spans="2:12" ht="14.25" customHeight="1">
      <c r="B43" s="16"/>
      <c r="L43" s="16"/>
    </row>
    <row r="44" spans="2:12" ht="14.25" customHeight="1">
      <c r="B44" s="16"/>
      <c r="L44" s="16"/>
    </row>
    <row r="45" spans="2:12" ht="14.25" customHeight="1">
      <c r="B45" s="16"/>
      <c r="L45" s="16"/>
    </row>
    <row r="46" spans="2:12" ht="14.25" customHeight="1">
      <c r="B46" s="16"/>
      <c r="L46" s="16"/>
    </row>
    <row r="47" spans="2:12" ht="14.25" customHeight="1">
      <c r="B47" s="16"/>
      <c r="L47" s="16"/>
    </row>
    <row r="48" spans="2:12" ht="14.25" customHeight="1">
      <c r="B48" s="16"/>
      <c r="L48" s="16"/>
    </row>
    <row r="49" spans="2:12" ht="14.25" customHeight="1">
      <c r="B49" s="16"/>
      <c r="L49" s="16"/>
    </row>
    <row r="50" spans="2:12" s="1" customFormat="1" ht="14.25" customHeight="1">
      <c r="B50" s="47"/>
      <c r="D50" s="127" t="s">
        <v>46</v>
      </c>
      <c r="E50" s="128"/>
      <c r="F50" s="128"/>
      <c r="G50" s="127" t="s">
        <v>47</v>
      </c>
      <c r="H50" s="128"/>
      <c r="I50" s="128"/>
      <c r="J50" s="128"/>
      <c r="K50" s="128"/>
      <c r="L50" s="47"/>
    </row>
    <row r="51" spans="2:12" ht="9.75">
      <c r="B51" s="16"/>
      <c r="L51" s="16"/>
    </row>
    <row r="52" spans="2:12" ht="9.75">
      <c r="B52" s="16"/>
      <c r="L52" s="16"/>
    </row>
    <row r="53" spans="2:12" ht="9.75">
      <c r="B53" s="16"/>
      <c r="L53" s="16"/>
    </row>
    <row r="54" spans="2:12" ht="9.75">
      <c r="B54" s="16"/>
      <c r="L54" s="16"/>
    </row>
    <row r="55" spans="2:12" ht="9.75">
      <c r="B55" s="16"/>
      <c r="L55" s="16"/>
    </row>
    <row r="56" spans="2:12" ht="9.75">
      <c r="B56" s="16"/>
      <c r="L56" s="16"/>
    </row>
    <row r="57" spans="2:12" ht="9.75">
      <c r="B57" s="16"/>
      <c r="L57" s="16"/>
    </row>
    <row r="58" spans="2:12" ht="9.75">
      <c r="B58" s="16"/>
      <c r="L58" s="16"/>
    </row>
    <row r="59" spans="2:12" ht="9.75">
      <c r="B59" s="16"/>
      <c r="L59" s="16"/>
    </row>
    <row r="60" spans="2:12" ht="9.75">
      <c r="B60" s="16"/>
      <c r="L60" s="16"/>
    </row>
    <row r="61" spans="1:31" s="1" customFormat="1" ht="12">
      <c r="A61" s="30"/>
      <c r="B61" s="35"/>
      <c r="C61" s="30"/>
      <c r="D61" s="129" t="s">
        <v>48</v>
      </c>
      <c r="E61" s="130"/>
      <c r="F61" s="131" t="s">
        <v>49</v>
      </c>
      <c r="G61" s="129" t="s">
        <v>48</v>
      </c>
      <c r="H61" s="130"/>
      <c r="I61" s="130"/>
      <c r="J61" s="132" t="s">
        <v>49</v>
      </c>
      <c r="K61" s="130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9.75">
      <c r="B62" s="16"/>
      <c r="L62" s="16"/>
    </row>
    <row r="63" spans="2:12" ht="9.75">
      <c r="B63" s="16"/>
      <c r="L63" s="16"/>
    </row>
    <row r="64" spans="2:12" ht="9.75">
      <c r="B64" s="16"/>
      <c r="L64" s="16"/>
    </row>
    <row r="65" spans="1:31" s="1" customFormat="1" ht="12.75">
      <c r="A65" s="30"/>
      <c r="B65" s="35"/>
      <c r="C65" s="30"/>
      <c r="D65" s="127" t="s">
        <v>50</v>
      </c>
      <c r="E65" s="133"/>
      <c r="F65" s="133"/>
      <c r="G65" s="127" t="s">
        <v>51</v>
      </c>
      <c r="H65" s="133"/>
      <c r="I65" s="133"/>
      <c r="J65" s="133"/>
      <c r="K65" s="133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9.75">
      <c r="B66" s="16"/>
      <c r="L66" s="16"/>
    </row>
    <row r="67" spans="2:12" ht="9.75">
      <c r="B67" s="16"/>
      <c r="L67" s="16"/>
    </row>
    <row r="68" spans="2:12" ht="9.75">
      <c r="B68" s="16"/>
      <c r="L68" s="16"/>
    </row>
    <row r="69" spans="2:12" ht="9.75">
      <c r="B69" s="16"/>
      <c r="L69" s="16"/>
    </row>
    <row r="70" spans="2:12" ht="9.75">
      <c r="B70" s="16"/>
      <c r="L70" s="16"/>
    </row>
    <row r="71" spans="2:12" ht="9.75">
      <c r="B71" s="16"/>
      <c r="L71" s="16"/>
    </row>
    <row r="72" spans="2:12" ht="9.75">
      <c r="B72" s="16"/>
      <c r="L72" s="16"/>
    </row>
    <row r="73" spans="2:12" ht="9.75">
      <c r="B73" s="16"/>
      <c r="L73" s="16"/>
    </row>
    <row r="74" spans="2:12" ht="9.75">
      <c r="B74" s="16"/>
      <c r="L74" s="16"/>
    </row>
    <row r="75" spans="2:12" ht="9.75">
      <c r="B75" s="16"/>
      <c r="L75" s="16"/>
    </row>
    <row r="76" spans="1:31" s="1" customFormat="1" ht="12">
      <c r="A76" s="30"/>
      <c r="B76" s="35"/>
      <c r="C76" s="30"/>
      <c r="D76" s="129" t="s">
        <v>48</v>
      </c>
      <c r="E76" s="130"/>
      <c r="F76" s="131" t="s">
        <v>49</v>
      </c>
      <c r="G76" s="129" t="s">
        <v>48</v>
      </c>
      <c r="H76" s="130"/>
      <c r="I76" s="130"/>
      <c r="J76" s="132" t="s">
        <v>49</v>
      </c>
      <c r="K76" s="130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25" customHeight="1">
      <c r="A77" s="30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75" customHeight="1">
      <c r="A81" s="30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75" customHeight="1">
      <c r="A82" s="30"/>
      <c r="B82" s="31"/>
      <c r="C82" s="19" t="s">
        <v>117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7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2"/>
      <c r="D85" s="32"/>
      <c r="E85" s="251" t="str">
        <f>E7</f>
        <v>Výměna dveří ve dvoře, Ve Smečkách 33, Praha 1</v>
      </c>
      <c r="F85" s="252"/>
      <c r="G85" s="252"/>
      <c r="H85" s="252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>
      <c r="A86" s="30"/>
      <c r="B86" s="31"/>
      <c r="C86" s="25" t="s">
        <v>115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16.5" customHeight="1">
      <c r="A87" s="30"/>
      <c r="B87" s="31"/>
      <c r="C87" s="32"/>
      <c r="D87" s="32"/>
      <c r="E87" s="237" t="str">
        <f>E9</f>
        <v>Smečky- dveře11 - Vstup označený 11</v>
      </c>
      <c r="F87" s="250"/>
      <c r="G87" s="250"/>
      <c r="H87" s="250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6.7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2" customHeight="1">
      <c r="A89" s="30"/>
      <c r="B89" s="31"/>
      <c r="C89" s="25" t="s">
        <v>20</v>
      </c>
      <c r="D89" s="32"/>
      <c r="E89" s="32"/>
      <c r="F89" s="23" t="str">
        <f>F12</f>
        <v>Ve Smečkách 33, Praha 1</v>
      </c>
      <c r="G89" s="32"/>
      <c r="H89" s="32"/>
      <c r="I89" s="25" t="s">
        <v>22</v>
      </c>
      <c r="J89" s="62">
        <f>IF(J12="","",J12)</f>
        <v>0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6.7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5" customHeight="1">
      <c r="A91" s="30"/>
      <c r="B91" s="31"/>
      <c r="C91" s="25" t="s">
        <v>23</v>
      </c>
      <c r="D91" s="32"/>
      <c r="E91" s="32"/>
      <c r="F91" s="23" t="str">
        <f>E15</f>
        <v> </v>
      </c>
      <c r="G91" s="32"/>
      <c r="H91" s="32"/>
      <c r="I91" s="25" t="s">
        <v>29</v>
      </c>
      <c r="J91" s="28" t="str">
        <f>E21</f>
        <v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15" customHeight="1">
      <c r="A92" s="30"/>
      <c r="B92" s="31"/>
      <c r="C92" s="25" t="s">
        <v>27</v>
      </c>
      <c r="D92" s="32"/>
      <c r="E92" s="32"/>
      <c r="F92" s="23" t="str">
        <f>IF(E18="","",E18)</f>
        <v>Vyplň údaj</v>
      </c>
      <c r="G92" s="32"/>
      <c r="H92" s="32"/>
      <c r="I92" s="25" t="s">
        <v>31</v>
      </c>
      <c r="J92" s="28" t="str">
        <f>E24</f>
        <v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9.7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29.25" customHeight="1">
      <c r="A94" s="30"/>
      <c r="B94" s="31"/>
      <c r="C94" s="138" t="s">
        <v>118</v>
      </c>
      <c r="D94" s="39"/>
      <c r="E94" s="39"/>
      <c r="F94" s="39"/>
      <c r="G94" s="39"/>
      <c r="H94" s="39"/>
      <c r="I94" s="39"/>
      <c r="J94" s="139" t="s">
        <v>119</v>
      </c>
      <c r="K94" s="39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9.7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1" customFormat="1" ht="22.5" customHeight="1">
      <c r="A96" s="30"/>
      <c r="B96" s="31"/>
      <c r="C96" s="140" t="s">
        <v>120</v>
      </c>
      <c r="D96" s="32"/>
      <c r="E96" s="32"/>
      <c r="F96" s="32"/>
      <c r="G96" s="32"/>
      <c r="H96" s="32"/>
      <c r="I96" s="32"/>
      <c r="J96" s="79">
        <f>J126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121</v>
      </c>
    </row>
    <row r="97" spans="2:12" s="8" customFormat="1" ht="24.75" customHeight="1">
      <c r="B97" s="141"/>
      <c r="C97" s="142"/>
      <c r="D97" s="143" t="s">
        <v>245</v>
      </c>
      <c r="E97" s="144"/>
      <c r="F97" s="144"/>
      <c r="G97" s="144"/>
      <c r="H97" s="144"/>
      <c r="I97" s="144"/>
      <c r="J97" s="145">
        <f>J127</f>
        <v>0</v>
      </c>
      <c r="K97" s="142"/>
      <c r="L97" s="146"/>
    </row>
    <row r="98" spans="2:12" s="9" customFormat="1" ht="19.5" customHeight="1">
      <c r="B98" s="147"/>
      <c r="C98" s="148"/>
      <c r="D98" s="149" t="s">
        <v>247</v>
      </c>
      <c r="E98" s="150"/>
      <c r="F98" s="150"/>
      <c r="G98" s="150"/>
      <c r="H98" s="150"/>
      <c r="I98" s="150"/>
      <c r="J98" s="151">
        <f>J128</f>
        <v>0</v>
      </c>
      <c r="K98" s="148"/>
      <c r="L98" s="152"/>
    </row>
    <row r="99" spans="2:12" s="9" customFormat="1" ht="19.5" customHeight="1">
      <c r="B99" s="147"/>
      <c r="C99" s="148"/>
      <c r="D99" s="149" t="s">
        <v>123</v>
      </c>
      <c r="E99" s="150"/>
      <c r="F99" s="150"/>
      <c r="G99" s="150"/>
      <c r="H99" s="150"/>
      <c r="I99" s="150"/>
      <c r="J99" s="151">
        <f>J132</f>
        <v>0</v>
      </c>
      <c r="K99" s="148"/>
      <c r="L99" s="152"/>
    </row>
    <row r="100" spans="2:12" s="9" customFormat="1" ht="19.5" customHeight="1">
      <c r="B100" s="147"/>
      <c r="C100" s="148"/>
      <c r="D100" s="149" t="s">
        <v>248</v>
      </c>
      <c r="E100" s="150"/>
      <c r="F100" s="150"/>
      <c r="G100" s="150"/>
      <c r="H100" s="150"/>
      <c r="I100" s="150"/>
      <c r="J100" s="151">
        <f>J138</f>
        <v>0</v>
      </c>
      <c r="K100" s="148"/>
      <c r="L100" s="152"/>
    </row>
    <row r="101" spans="2:12" s="9" customFormat="1" ht="19.5" customHeight="1">
      <c r="B101" s="147"/>
      <c r="C101" s="148"/>
      <c r="D101" s="149" t="s">
        <v>249</v>
      </c>
      <c r="E101" s="150"/>
      <c r="F101" s="150"/>
      <c r="G101" s="150"/>
      <c r="H101" s="150"/>
      <c r="I101" s="150"/>
      <c r="J101" s="151">
        <f>J143</f>
        <v>0</v>
      </c>
      <c r="K101" s="148"/>
      <c r="L101" s="152"/>
    </row>
    <row r="102" spans="2:12" s="8" customFormat="1" ht="24.75" customHeight="1">
      <c r="B102" s="141"/>
      <c r="C102" s="142"/>
      <c r="D102" s="143" t="s">
        <v>124</v>
      </c>
      <c r="E102" s="144"/>
      <c r="F102" s="144"/>
      <c r="G102" s="144"/>
      <c r="H102" s="144"/>
      <c r="I102" s="144"/>
      <c r="J102" s="145">
        <f>J145</f>
        <v>0</v>
      </c>
      <c r="K102" s="142"/>
      <c r="L102" s="146"/>
    </row>
    <row r="103" spans="2:12" s="9" customFormat="1" ht="19.5" customHeight="1">
      <c r="B103" s="147"/>
      <c r="C103" s="148"/>
      <c r="D103" s="149" t="s">
        <v>407</v>
      </c>
      <c r="E103" s="150"/>
      <c r="F103" s="150"/>
      <c r="G103" s="150"/>
      <c r="H103" s="150"/>
      <c r="I103" s="150"/>
      <c r="J103" s="151">
        <f>J146</f>
        <v>0</v>
      </c>
      <c r="K103" s="148"/>
      <c r="L103" s="152"/>
    </row>
    <row r="104" spans="2:12" s="9" customFormat="1" ht="14.25" customHeight="1">
      <c r="B104" s="147"/>
      <c r="C104" s="148"/>
      <c r="D104" s="149" t="s">
        <v>408</v>
      </c>
      <c r="E104" s="150"/>
      <c r="F104" s="150"/>
      <c r="G104" s="150"/>
      <c r="H104" s="150"/>
      <c r="I104" s="150"/>
      <c r="J104" s="151">
        <f>J151</f>
        <v>0</v>
      </c>
      <c r="K104" s="148"/>
      <c r="L104" s="152"/>
    </row>
    <row r="105" spans="2:12" s="9" customFormat="1" ht="19.5" customHeight="1">
      <c r="B105" s="147"/>
      <c r="C105" s="148"/>
      <c r="D105" s="149" t="s">
        <v>126</v>
      </c>
      <c r="E105" s="150"/>
      <c r="F105" s="150"/>
      <c r="G105" s="150"/>
      <c r="H105" s="150"/>
      <c r="I105" s="150"/>
      <c r="J105" s="151">
        <f>J153</f>
        <v>0</v>
      </c>
      <c r="K105" s="148"/>
      <c r="L105" s="152"/>
    </row>
    <row r="106" spans="2:12" s="9" customFormat="1" ht="19.5" customHeight="1">
      <c r="B106" s="147"/>
      <c r="C106" s="148"/>
      <c r="D106" s="149" t="s">
        <v>250</v>
      </c>
      <c r="E106" s="150"/>
      <c r="F106" s="150"/>
      <c r="G106" s="150"/>
      <c r="H106" s="150"/>
      <c r="I106" s="150"/>
      <c r="J106" s="151">
        <f>J158</f>
        <v>0</v>
      </c>
      <c r="K106" s="148"/>
      <c r="L106" s="152"/>
    </row>
    <row r="107" spans="1:31" s="1" customFormat="1" ht="21.75" customHeight="1">
      <c r="A107" s="30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1" customFormat="1" ht="6.75" customHeight="1">
      <c r="A108" s="30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12" spans="1:31" s="1" customFormat="1" ht="6.75" customHeight="1">
      <c r="A112" s="30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1" customFormat="1" ht="24.75" customHeight="1">
      <c r="A113" s="30"/>
      <c r="B113" s="31"/>
      <c r="C113" s="19" t="s">
        <v>128</v>
      </c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1" customFormat="1" ht="6.75" customHeight="1">
      <c r="A114" s="3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12" customHeight="1">
      <c r="A115" s="30"/>
      <c r="B115" s="31"/>
      <c r="C115" s="25" t="s">
        <v>16</v>
      </c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" customFormat="1" ht="16.5" customHeight="1">
      <c r="A116" s="30"/>
      <c r="B116" s="31"/>
      <c r="C116" s="32"/>
      <c r="D116" s="32"/>
      <c r="E116" s="251" t="str">
        <f>E7</f>
        <v>Výměna dveří ve dvoře, Ve Smečkách 33, Praha 1</v>
      </c>
      <c r="F116" s="252"/>
      <c r="G116" s="252"/>
      <c r="H116" s="252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" customFormat="1" ht="12" customHeight="1">
      <c r="A117" s="30"/>
      <c r="B117" s="31"/>
      <c r="C117" s="25" t="s">
        <v>115</v>
      </c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16.5" customHeight="1">
      <c r="A118" s="30"/>
      <c r="B118" s="31"/>
      <c r="C118" s="32"/>
      <c r="D118" s="32"/>
      <c r="E118" s="237" t="str">
        <f>E9</f>
        <v>Smečky- dveře11 - Vstup označený 11</v>
      </c>
      <c r="F118" s="250"/>
      <c r="G118" s="250"/>
      <c r="H118" s="250"/>
      <c r="I118" s="32"/>
      <c r="J118" s="32"/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" customFormat="1" ht="6.75" customHeight="1">
      <c r="A119" s="30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12" customHeight="1">
      <c r="A120" s="30"/>
      <c r="B120" s="31"/>
      <c r="C120" s="25" t="s">
        <v>20</v>
      </c>
      <c r="D120" s="32"/>
      <c r="E120" s="32"/>
      <c r="F120" s="23" t="str">
        <f>F12</f>
        <v>Ve Smečkách 33, Praha 1</v>
      </c>
      <c r="G120" s="32"/>
      <c r="H120" s="32"/>
      <c r="I120" s="25" t="s">
        <v>22</v>
      </c>
      <c r="J120" s="62">
        <f>IF(J12="","",J12)</f>
        <v>0</v>
      </c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" customFormat="1" ht="6.75" customHeight="1">
      <c r="A121" s="30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15" customHeight="1">
      <c r="A122" s="30"/>
      <c r="B122" s="31"/>
      <c r="C122" s="25" t="s">
        <v>23</v>
      </c>
      <c r="D122" s="32"/>
      <c r="E122" s="32"/>
      <c r="F122" s="23" t="str">
        <f>E15</f>
        <v> </v>
      </c>
      <c r="G122" s="32"/>
      <c r="H122" s="32"/>
      <c r="I122" s="25" t="s">
        <v>29</v>
      </c>
      <c r="J122" s="28" t="str">
        <f>E21</f>
        <v> </v>
      </c>
      <c r="K122" s="32"/>
      <c r="L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" customFormat="1" ht="15" customHeight="1">
      <c r="A123" s="30"/>
      <c r="B123" s="31"/>
      <c r="C123" s="25" t="s">
        <v>27</v>
      </c>
      <c r="D123" s="32"/>
      <c r="E123" s="32"/>
      <c r="F123" s="23" t="str">
        <f>IF(E18="","",E18)</f>
        <v>Vyplň údaj</v>
      </c>
      <c r="G123" s="32"/>
      <c r="H123" s="32"/>
      <c r="I123" s="25" t="s">
        <v>31</v>
      </c>
      <c r="J123" s="28" t="str">
        <f>E24</f>
        <v> </v>
      </c>
      <c r="K123" s="32"/>
      <c r="L123" s="47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9.75" customHeight="1">
      <c r="A124" s="30"/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47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0" customFormat="1" ht="29.25" customHeight="1">
      <c r="A125" s="153"/>
      <c r="B125" s="154"/>
      <c r="C125" s="155" t="s">
        <v>129</v>
      </c>
      <c r="D125" s="156" t="s">
        <v>58</v>
      </c>
      <c r="E125" s="156" t="s">
        <v>54</v>
      </c>
      <c r="F125" s="156" t="s">
        <v>55</v>
      </c>
      <c r="G125" s="156" t="s">
        <v>130</v>
      </c>
      <c r="H125" s="156" t="s">
        <v>131</v>
      </c>
      <c r="I125" s="156" t="s">
        <v>132</v>
      </c>
      <c r="J125" s="156" t="s">
        <v>119</v>
      </c>
      <c r="K125" s="157" t="s">
        <v>133</v>
      </c>
      <c r="L125" s="158"/>
      <c r="M125" s="70" t="s">
        <v>1</v>
      </c>
      <c r="N125" s="71" t="s">
        <v>37</v>
      </c>
      <c r="O125" s="71" t="s">
        <v>134</v>
      </c>
      <c r="P125" s="71" t="s">
        <v>135</v>
      </c>
      <c r="Q125" s="71" t="s">
        <v>136</v>
      </c>
      <c r="R125" s="71" t="s">
        <v>137</v>
      </c>
      <c r="S125" s="71" t="s">
        <v>138</v>
      </c>
      <c r="T125" s="72" t="s">
        <v>139</v>
      </c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</row>
    <row r="126" spans="1:63" s="1" customFormat="1" ht="22.5" customHeight="1">
      <c r="A126" s="30"/>
      <c r="B126" s="31"/>
      <c r="C126" s="77" t="s">
        <v>140</v>
      </c>
      <c r="D126" s="32"/>
      <c r="E126" s="32"/>
      <c r="F126" s="32"/>
      <c r="G126" s="32"/>
      <c r="H126" s="32"/>
      <c r="I126" s="32"/>
      <c r="J126" s="159">
        <f>BK126</f>
        <v>0</v>
      </c>
      <c r="K126" s="32"/>
      <c r="L126" s="35"/>
      <c r="M126" s="73"/>
      <c r="N126" s="160"/>
      <c r="O126" s="74"/>
      <c r="P126" s="161">
        <f>P127+P145</f>
        <v>0</v>
      </c>
      <c r="Q126" s="74"/>
      <c r="R126" s="161">
        <f>R127+R145</f>
        <v>0.2598773</v>
      </c>
      <c r="S126" s="74"/>
      <c r="T126" s="162">
        <f>T127+T145</f>
        <v>0.27995400000000004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3" t="s">
        <v>72</v>
      </c>
      <c r="AU126" s="13" t="s">
        <v>121</v>
      </c>
      <c r="BK126" s="163">
        <f>BK127+BK145</f>
        <v>0</v>
      </c>
    </row>
    <row r="127" spans="2:63" s="11" customFormat="1" ht="25.5" customHeight="1">
      <c r="B127" s="164"/>
      <c r="C127" s="165"/>
      <c r="D127" s="166" t="s">
        <v>72</v>
      </c>
      <c r="E127" s="167" t="s">
        <v>141</v>
      </c>
      <c r="F127" s="167" t="s">
        <v>251</v>
      </c>
      <c r="G127" s="165"/>
      <c r="H127" s="165"/>
      <c r="I127" s="168"/>
      <c r="J127" s="169">
        <f>BK127</f>
        <v>0</v>
      </c>
      <c r="K127" s="165"/>
      <c r="L127" s="170"/>
      <c r="M127" s="171"/>
      <c r="N127" s="172"/>
      <c r="O127" s="172"/>
      <c r="P127" s="173">
        <f>P128+P132+P138+P143</f>
        <v>0</v>
      </c>
      <c r="Q127" s="172"/>
      <c r="R127" s="173">
        <f>R128+R132+R138+R143</f>
        <v>0.22707647</v>
      </c>
      <c r="S127" s="172"/>
      <c r="T127" s="174">
        <f>T128+T132+T138+T143</f>
        <v>0.23195400000000002</v>
      </c>
      <c r="AR127" s="175" t="s">
        <v>81</v>
      </c>
      <c r="AT127" s="176" t="s">
        <v>72</v>
      </c>
      <c r="AU127" s="176" t="s">
        <v>73</v>
      </c>
      <c r="AY127" s="175" t="s">
        <v>142</v>
      </c>
      <c r="BK127" s="177">
        <f>BK128+BK132+BK138+BK143</f>
        <v>0</v>
      </c>
    </row>
    <row r="128" spans="2:63" s="11" customFormat="1" ht="22.5" customHeight="1">
      <c r="B128" s="164"/>
      <c r="C128" s="165"/>
      <c r="D128" s="166" t="s">
        <v>72</v>
      </c>
      <c r="E128" s="178" t="s">
        <v>172</v>
      </c>
      <c r="F128" s="178" t="s">
        <v>256</v>
      </c>
      <c r="G128" s="165"/>
      <c r="H128" s="165"/>
      <c r="I128" s="168"/>
      <c r="J128" s="179">
        <f>BK128</f>
        <v>0</v>
      </c>
      <c r="K128" s="165"/>
      <c r="L128" s="170"/>
      <c r="M128" s="171"/>
      <c r="N128" s="172"/>
      <c r="O128" s="172"/>
      <c r="P128" s="173">
        <f>SUM(P129:P131)</f>
        <v>0</v>
      </c>
      <c r="Q128" s="172"/>
      <c r="R128" s="173">
        <f>SUM(R129:R131)</f>
        <v>0.22688647</v>
      </c>
      <c r="S128" s="172"/>
      <c r="T128" s="174">
        <f>SUM(T129:T131)</f>
        <v>0</v>
      </c>
      <c r="AR128" s="175" t="s">
        <v>81</v>
      </c>
      <c r="AT128" s="176" t="s">
        <v>72</v>
      </c>
      <c r="AU128" s="176" t="s">
        <v>81</v>
      </c>
      <c r="AY128" s="175" t="s">
        <v>142</v>
      </c>
      <c r="BK128" s="177">
        <f>SUM(BK129:BK131)</f>
        <v>0</v>
      </c>
    </row>
    <row r="129" spans="1:65" s="1" customFormat="1" ht="16.5" customHeight="1">
      <c r="A129" s="30"/>
      <c r="B129" s="31"/>
      <c r="C129" s="180" t="s">
        <v>81</v>
      </c>
      <c r="D129" s="180" t="s">
        <v>145</v>
      </c>
      <c r="E129" s="181" t="s">
        <v>257</v>
      </c>
      <c r="F129" s="182" t="s">
        <v>258</v>
      </c>
      <c r="G129" s="183" t="s">
        <v>192</v>
      </c>
      <c r="H129" s="184">
        <v>4.139</v>
      </c>
      <c r="I129" s="185"/>
      <c r="J129" s="186">
        <f>ROUND(I129*H129,2)</f>
        <v>0</v>
      </c>
      <c r="K129" s="182" t="s">
        <v>204</v>
      </c>
      <c r="L129" s="35"/>
      <c r="M129" s="187" t="s">
        <v>1</v>
      </c>
      <c r="N129" s="188" t="s">
        <v>38</v>
      </c>
      <c r="O129" s="67"/>
      <c r="P129" s="189">
        <f>O129*H129</f>
        <v>0</v>
      </c>
      <c r="Q129" s="189">
        <v>0.03273</v>
      </c>
      <c r="R129" s="189">
        <f>Q129*H129</f>
        <v>0.13546947</v>
      </c>
      <c r="S129" s="189">
        <v>0</v>
      </c>
      <c r="T129" s="190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91" t="s">
        <v>150</v>
      </c>
      <c r="AT129" s="191" t="s">
        <v>145</v>
      </c>
      <c r="AU129" s="191" t="s">
        <v>83</v>
      </c>
      <c r="AY129" s="13" t="s">
        <v>142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3" t="s">
        <v>81</v>
      </c>
      <c r="BK129" s="192">
        <f>ROUND(I129*H129,2)</f>
        <v>0</v>
      </c>
      <c r="BL129" s="13" t="s">
        <v>150</v>
      </c>
      <c r="BM129" s="191" t="s">
        <v>661</v>
      </c>
    </row>
    <row r="130" spans="1:65" s="1" customFormat="1" ht="24" customHeight="1">
      <c r="A130" s="30"/>
      <c r="B130" s="31"/>
      <c r="C130" s="180" t="s">
        <v>83</v>
      </c>
      <c r="D130" s="180" t="s">
        <v>145</v>
      </c>
      <c r="E130" s="181" t="s">
        <v>260</v>
      </c>
      <c r="F130" s="182" t="s">
        <v>261</v>
      </c>
      <c r="G130" s="183" t="s">
        <v>233</v>
      </c>
      <c r="H130" s="184">
        <v>11.038</v>
      </c>
      <c r="I130" s="185"/>
      <c r="J130" s="186">
        <f>ROUND(I130*H130,2)</f>
        <v>0</v>
      </c>
      <c r="K130" s="182" t="s">
        <v>204</v>
      </c>
      <c r="L130" s="35"/>
      <c r="M130" s="187" t="s">
        <v>1</v>
      </c>
      <c r="N130" s="188" t="s">
        <v>38</v>
      </c>
      <c r="O130" s="67"/>
      <c r="P130" s="189">
        <f>O130*H130</f>
        <v>0</v>
      </c>
      <c r="Q130" s="189">
        <v>0.0015</v>
      </c>
      <c r="R130" s="189">
        <f>Q130*H130</f>
        <v>0.016557000000000002</v>
      </c>
      <c r="S130" s="189">
        <v>0</v>
      </c>
      <c r="T130" s="190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91" t="s">
        <v>150</v>
      </c>
      <c r="AT130" s="191" t="s">
        <v>145</v>
      </c>
      <c r="AU130" s="191" t="s">
        <v>83</v>
      </c>
      <c r="AY130" s="13" t="s">
        <v>142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3" t="s">
        <v>81</v>
      </c>
      <c r="BK130" s="192">
        <f>ROUND(I130*H130,2)</f>
        <v>0</v>
      </c>
      <c r="BL130" s="13" t="s">
        <v>150</v>
      </c>
      <c r="BM130" s="191" t="s">
        <v>662</v>
      </c>
    </row>
    <row r="131" spans="1:65" s="1" customFormat="1" ht="24" customHeight="1">
      <c r="A131" s="30"/>
      <c r="B131" s="31"/>
      <c r="C131" s="180" t="s">
        <v>159</v>
      </c>
      <c r="D131" s="180" t="s">
        <v>145</v>
      </c>
      <c r="E131" s="181" t="s">
        <v>263</v>
      </c>
      <c r="F131" s="182" t="s">
        <v>264</v>
      </c>
      <c r="G131" s="183" t="s">
        <v>265</v>
      </c>
      <c r="H131" s="184">
        <v>1</v>
      </c>
      <c r="I131" s="185"/>
      <c r="J131" s="186">
        <f>ROUND(I131*H131,2)</f>
        <v>0</v>
      </c>
      <c r="K131" s="182" t="s">
        <v>204</v>
      </c>
      <c r="L131" s="35"/>
      <c r="M131" s="187" t="s">
        <v>1</v>
      </c>
      <c r="N131" s="188" t="s">
        <v>38</v>
      </c>
      <c r="O131" s="67"/>
      <c r="P131" s="189">
        <f>O131*H131</f>
        <v>0</v>
      </c>
      <c r="Q131" s="189">
        <v>0.07486</v>
      </c>
      <c r="R131" s="189">
        <f>Q131*H131</f>
        <v>0.07486</v>
      </c>
      <c r="S131" s="189">
        <v>0</v>
      </c>
      <c r="T131" s="190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91" t="s">
        <v>150</v>
      </c>
      <c r="AT131" s="191" t="s">
        <v>145</v>
      </c>
      <c r="AU131" s="191" t="s">
        <v>83</v>
      </c>
      <c r="AY131" s="13" t="s">
        <v>142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3" t="s">
        <v>81</v>
      </c>
      <c r="BK131" s="192">
        <f>ROUND(I131*H131,2)</f>
        <v>0</v>
      </c>
      <c r="BL131" s="13" t="s">
        <v>150</v>
      </c>
      <c r="BM131" s="191" t="s">
        <v>663</v>
      </c>
    </row>
    <row r="132" spans="2:63" s="11" customFormat="1" ht="22.5" customHeight="1">
      <c r="B132" s="164"/>
      <c r="C132" s="165"/>
      <c r="D132" s="166" t="s">
        <v>72</v>
      </c>
      <c r="E132" s="178" t="s">
        <v>143</v>
      </c>
      <c r="F132" s="178" t="s">
        <v>144</v>
      </c>
      <c r="G132" s="165"/>
      <c r="H132" s="165"/>
      <c r="I132" s="168"/>
      <c r="J132" s="179">
        <f>BK132</f>
        <v>0</v>
      </c>
      <c r="K132" s="165"/>
      <c r="L132" s="170"/>
      <c r="M132" s="171"/>
      <c r="N132" s="172"/>
      <c r="O132" s="172"/>
      <c r="P132" s="173">
        <f>SUM(P133:P137)</f>
        <v>0</v>
      </c>
      <c r="Q132" s="172"/>
      <c r="R132" s="173">
        <f>SUM(R133:R137)</f>
        <v>0.00018999999999999998</v>
      </c>
      <c r="S132" s="172"/>
      <c r="T132" s="174">
        <f>SUM(T133:T137)</f>
        <v>0.23195400000000002</v>
      </c>
      <c r="AR132" s="175" t="s">
        <v>81</v>
      </c>
      <c r="AT132" s="176" t="s">
        <v>72</v>
      </c>
      <c r="AU132" s="176" t="s">
        <v>81</v>
      </c>
      <c r="AY132" s="175" t="s">
        <v>142</v>
      </c>
      <c r="BK132" s="177">
        <f>SUM(BK133:BK137)</f>
        <v>0</v>
      </c>
    </row>
    <row r="133" spans="1:65" s="1" customFormat="1" ht="33" customHeight="1">
      <c r="A133" s="30"/>
      <c r="B133" s="31"/>
      <c r="C133" s="180" t="s">
        <v>150</v>
      </c>
      <c r="D133" s="180" t="s">
        <v>145</v>
      </c>
      <c r="E133" s="181" t="s">
        <v>146</v>
      </c>
      <c r="F133" s="182" t="s">
        <v>147</v>
      </c>
      <c r="G133" s="183" t="s">
        <v>148</v>
      </c>
      <c r="H133" s="184">
        <v>1</v>
      </c>
      <c r="I133" s="185"/>
      <c r="J133" s="186">
        <f>ROUND(I133*H133,2)</f>
        <v>0</v>
      </c>
      <c r="K133" s="182" t="s">
        <v>204</v>
      </c>
      <c r="L133" s="35"/>
      <c r="M133" s="187" t="s">
        <v>1</v>
      </c>
      <c r="N133" s="188" t="s">
        <v>38</v>
      </c>
      <c r="O133" s="67"/>
      <c r="P133" s="189">
        <f>O133*H133</f>
        <v>0</v>
      </c>
      <c r="Q133" s="189">
        <v>0.00013</v>
      </c>
      <c r="R133" s="189">
        <f>Q133*H133</f>
        <v>0.00013</v>
      </c>
      <c r="S133" s="189">
        <v>0</v>
      </c>
      <c r="T133" s="190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91" t="s">
        <v>150</v>
      </c>
      <c r="AT133" s="191" t="s">
        <v>145</v>
      </c>
      <c r="AU133" s="191" t="s">
        <v>83</v>
      </c>
      <c r="AY133" s="13" t="s">
        <v>142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3" t="s">
        <v>81</v>
      </c>
      <c r="BK133" s="192">
        <f>ROUND(I133*H133,2)</f>
        <v>0</v>
      </c>
      <c r="BL133" s="13" t="s">
        <v>150</v>
      </c>
      <c r="BM133" s="191" t="s">
        <v>664</v>
      </c>
    </row>
    <row r="134" spans="1:65" s="1" customFormat="1" ht="16.5" customHeight="1">
      <c r="A134" s="30"/>
      <c r="B134" s="31"/>
      <c r="C134" s="180" t="s">
        <v>168</v>
      </c>
      <c r="D134" s="180" t="s">
        <v>145</v>
      </c>
      <c r="E134" s="181" t="s">
        <v>268</v>
      </c>
      <c r="F134" s="182" t="s">
        <v>269</v>
      </c>
      <c r="G134" s="183" t="s">
        <v>148</v>
      </c>
      <c r="H134" s="184">
        <v>1</v>
      </c>
      <c r="I134" s="185"/>
      <c r="J134" s="186">
        <f>ROUND(I134*H134,2)</f>
        <v>0</v>
      </c>
      <c r="K134" s="182" t="s">
        <v>1</v>
      </c>
      <c r="L134" s="35"/>
      <c r="M134" s="187" t="s">
        <v>1</v>
      </c>
      <c r="N134" s="188" t="s">
        <v>38</v>
      </c>
      <c r="O134" s="67"/>
      <c r="P134" s="189">
        <f>O134*H134</f>
        <v>0</v>
      </c>
      <c r="Q134" s="189">
        <v>1E-05</v>
      </c>
      <c r="R134" s="189">
        <f>Q134*H134</f>
        <v>1E-05</v>
      </c>
      <c r="S134" s="189">
        <v>0</v>
      </c>
      <c r="T134" s="190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91" t="s">
        <v>150</v>
      </c>
      <c r="AT134" s="191" t="s">
        <v>145</v>
      </c>
      <c r="AU134" s="191" t="s">
        <v>83</v>
      </c>
      <c r="AY134" s="13" t="s">
        <v>142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3" t="s">
        <v>81</v>
      </c>
      <c r="BK134" s="192">
        <f>ROUND(I134*H134,2)</f>
        <v>0</v>
      </c>
      <c r="BL134" s="13" t="s">
        <v>150</v>
      </c>
      <c r="BM134" s="191" t="s">
        <v>665</v>
      </c>
    </row>
    <row r="135" spans="1:65" s="1" customFormat="1" ht="16.5" customHeight="1">
      <c r="A135" s="30"/>
      <c r="B135" s="31"/>
      <c r="C135" s="180" t="s">
        <v>172</v>
      </c>
      <c r="D135" s="180" t="s">
        <v>145</v>
      </c>
      <c r="E135" s="181" t="s">
        <v>271</v>
      </c>
      <c r="F135" s="182" t="s">
        <v>272</v>
      </c>
      <c r="G135" s="183" t="s">
        <v>148</v>
      </c>
      <c r="H135" s="184">
        <v>1</v>
      </c>
      <c r="I135" s="185"/>
      <c r="J135" s="186">
        <f>ROUND(I135*H135,2)</f>
        <v>0</v>
      </c>
      <c r="K135" s="182" t="s">
        <v>1</v>
      </c>
      <c r="L135" s="35"/>
      <c r="M135" s="187" t="s">
        <v>1</v>
      </c>
      <c r="N135" s="188" t="s">
        <v>38</v>
      </c>
      <c r="O135" s="67"/>
      <c r="P135" s="189">
        <f>O135*H135</f>
        <v>0</v>
      </c>
      <c r="Q135" s="189">
        <v>1E-05</v>
      </c>
      <c r="R135" s="189">
        <f>Q135*H135</f>
        <v>1E-05</v>
      </c>
      <c r="S135" s="189">
        <v>0</v>
      </c>
      <c r="T135" s="190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91" t="s">
        <v>150</v>
      </c>
      <c r="AT135" s="191" t="s">
        <v>145</v>
      </c>
      <c r="AU135" s="191" t="s">
        <v>83</v>
      </c>
      <c r="AY135" s="13" t="s">
        <v>142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3" t="s">
        <v>81</v>
      </c>
      <c r="BK135" s="192">
        <f>ROUND(I135*H135,2)</f>
        <v>0</v>
      </c>
      <c r="BL135" s="13" t="s">
        <v>150</v>
      </c>
      <c r="BM135" s="191" t="s">
        <v>666</v>
      </c>
    </row>
    <row r="136" spans="1:65" s="1" customFormat="1" ht="16.5" customHeight="1">
      <c r="A136" s="30"/>
      <c r="B136" s="31"/>
      <c r="C136" s="180" t="s">
        <v>189</v>
      </c>
      <c r="D136" s="180" t="s">
        <v>145</v>
      </c>
      <c r="E136" s="181" t="s">
        <v>152</v>
      </c>
      <c r="F136" s="182" t="s">
        <v>153</v>
      </c>
      <c r="G136" s="183" t="s">
        <v>148</v>
      </c>
      <c r="H136" s="184">
        <v>1</v>
      </c>
      <c r="I136" s="185"/>
      <c r="J136" s="186">
        <f>ROUND(I136*H136,2)</f>
        <v>0</v>
      </c>
      <c r="K136" s="182" t="s">
        <v>1</v>
      </c>
      <c r="L136" s="35"/>
      <c r="M136" s="187" t="s">
        <v>1</v>
      </c>
      <c r="N136" s="188" t="s">
        <v>38</v>
      </c>
      <c r="O136" s="67"/>
      <c r="P136" s="189">
        <f>O136*H136</f>
        <v>0</v>
      </c>
      <c r="Q136" s="189">
        <v>4E-05</v>
      </c>
      <c r="R136" s="189">
        <f>Q136*H136</f>
        <v>4E-05</v>
      </c>
      <c r="S136" s="189">
        <v>0</v>
      </c>
      <c r="T136" s="190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91" t="s">
        <v>150</v>
      </c>
      <c r="AT136" s="191" t="s">
        <v>145</v>
      </c>
      <c r="AU136" s="191" t="s">
        <v>83</v>
      </c>
      <c r="AY136" s="13" t="s">
        <v>142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3" t="s">
        <v>81</v>
      </c>
      <c r="BK136" s="192">
        <f>ROUND(I136*H136,2)</f>
        <v>0</v>
      </c>
      <c r="BL136" s="13" t="s">
        <v>150</v>
      </c>
      <c r="BM136" s="191" t="s">
        <v>667</v>
      </c>
    </row>
    <row r="137" spans="1:65" s="1" customFormat="1" ht="21.75" customHeight="1">
      <c r="A137" s="30"/>
      <c r="B137" s="31"/>
      <c r="C137" s="180" t="s">
        <v>194</v>
      </c>
      <c r="D137" s="180" t="s">
        <v>145</v>
      </c>
      <c r="E137" s="181" t="s">
        <v>668</v>
      </c>
      <c r="F137" s="182" t="s">
        <v>669</v>
      </c>
      <c r="G137" s="183" t="s">
        <v>192</v>
      </c>
      <c r="H137" s="184">
        <v>3.462</v>
      </c>
      <c r="I137" s="185"/>
      <c r="J137" s="186">
        <f>ROUND(I137*H137,2)</f>
        <v>0</v>
      </c>
      <c r="K137" s="182" t="s">
        <v>204</v>
      </c>
      <c r="L137" s="35"/>
      <c r="M137" s="187" t="s">
        <v>1</v>
      </c>
      <c r="N137" s="188" t="s">
        <v>38</v>
      </c>
      <c r="O137" s="67"/>
      <c r="P137" s="189">
        <f>O137*H137</f>
        <v>0</v>
      </c>
      <c r="Q137" s="189">
        <v>0</v>
      </c>
      <c r="R137" s="189">
        <f>Q137*H137</f>
        <v>0</v>
      </c>
      <c r="S137" s="189">
        <v>0.067</v>
      </c>
      <c r="T137" s="190">
        <f>S137*H137</f>
        <v>0.23195400000000002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91" t="s">
        <v>150</v>
      </c>
      <c r="AT137" s="191" t="s">
        <v>145</v>
      </c>
      <c r="AU137" s="191" t="s">
        <v>83</v>
      </c>
      <c r="AY137" s="13" t="s">
        <v>142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3" t="s">
        <v>81</v>
      </c>
      <c r="BK137" s="192">
        <f>ROUND(I137*H137,2)</f>
        <v>0</v>
      </c>
      <c r="BL137" s="13" t="s">
        <v>150</v>
      </c>
      <c r="BM137" s="191" t="s">
        <v>670</v>
      </c>
    </row>
    <row r="138" spans="2:63" s="11" customFormat="1" ht="22.5" customHeight="1">
      <c r="B138" s="164"/>
      <c r="C138" s="165"/>
      <c r="D138" s="166" t="s">
        <v>72</v>
      </c>
      <c r="E138" s="178" t="s">
        <v>288</v>
      </c>
      <c r="F138" s="178" t="s">
        <v>289</v>
      </c>
      <c r="G138" s="165"/>
      <c r="H138" s="165"/>
      <c r="I138" s="168"/>
      <c r="J138" s="179">
        <f>BK138</f>
        <v>0</v>
      </c>
      <c r="K138" s="165"/>
      <c r="L138" s="170"/>
      <c r="M138" s="171"/>
      <c r="N138" s="172"/>
      <c r="O138" s="172"/>
      <c r="P138" s="173">
        <f>SUM(P139:P142)</f>
        <v>0</v>
      </c>
      <c r="Q138" s="172"/>
      <c r="R138" s="173">
        <f>SUM(R139:R142)</f>
        <v>0</v>
      </c>
      <c r="S138" s="172"/>
      <c r="T138" s="174">
        <f>SUM(T139:T142)</f>
        <v>0</v>
      </c>
      <c r="AR138" s="175" t="s">
        <v>81</v>
      </c>
      <c r="AT138" s="176" t="s">
        <v>72</v>
      </c>
      <c r="AU138" s="176" t="s">
        <v>81</v>
      </c>
      <c r="AY138" s="175" t="s">
        <v>142</v>
      </c>
      <c r="BK138" s="177">
        <f>SUM(BK139:BK142)</f>
        <v>0</v>
      </c>
    </row>
    <row r="139" spans="1:65" s="1" customFormat="1" ht="24" customHeight="1">
      <c r="A139" s="30"/>
      <c r="B139" s="31"/>
      <c r="C139" s="180" t="s">
        <v>143</v>
      </c>
      <c r="D139" s="180" t="s">
        <v>145</v>
      </c>
      <c r="E139" s="181" t="s">
        <v>294</v>
      </c>
      <c r="F139" s="182" t="s">
        <v>295</v>
      </c>
      <c r="G139" s="183" t="s">
        <v>292</v>
      </c>
      <c r="H139" s="184">
        <v>0.28</v>
      </c>
      <c r="I139" s="185"/>
      <c r="J139" s="186">
        <f>ROUND(I139*H139,2)</f>
        <v>0</v>
      </c>
      <c r="K139" s="182" t="s">
        <v>204</v>
      </c>
      <c r="L139" s="35"/>
      <c r="M139" s="187" t="s">
        <v>1</v>
      </c>
      <c r="N139" s="188" t="s">
        <v>38</v>
      </c>
      <c r="O139" s="6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91" t="s">
        <v>150</v>
      </c>
      <c r="AT139" s="191" t="s">
        <v>145</v>
      </c>
      <c r="AU139" s="191" t="s">
        <v>83</v>
      </c>
      <c r="AY139" s="13" t="s">
        <v>142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3" t="s">
        <v>81</v>
      </c>
      <c r="BK139" s="192">
        <f>ROUND(I139*H139,2)</f>
        <v>0</v>
      </c>
      <c r="BL139" s="13" t="s">
        <v>150</v>
      </c>
      <c r="BM139" s="191" t="s">
        <v>671</v>
      </c>
    </row>
    <row r="140" spans="1:65" s="1" customFormat="1" ht="24" customHeight="1">
      <c r="A140" s="30"/>
      <c r="B140" s="31"/>
      <c r="C140" s="180" t="s">
        <v>201</v>
      </c>
      <c r="D140" s="180" t="s">
        <v>145</v>
      </c>
      <c r="E140" s="181" t="s">
        <v>290</v>
      </c>
      <c r="F140" s="182" t="s">
        <v>291</v>
      </c>
      <c r="G140" s="183" t="s">
        <v>292</v>
      </c>
      <c r="H140" s="184">
        <v>0.28</v>
      </c>
      <c r="I140" s="185"/>
      <c r="J140" s="186">
        <f>ROUND(I140*H140,2)</f>
        <v>0</v>
      </c>
      <c r="K140" s="182" t="s">
        <v>204</v>
      </c>
      <c r="L140" s="35"/>
      <c r="M140" s="187" t="s">
        <v>1</v>
      </c>
      <c r="N140" s="188" t="s">
        <v>38</v>
      </c>
      <c r="O140" s="6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91" t="s">
        <v>150</v>
      </c>
      <c r="AT140" s="191" t="s">
        <v>145</v>
      </c>
      <c r="AU140" s="191" t="s">
        <v>83</v>
      </c>
      <c r="AY140" s="13" t="s">
        <v>142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3" t="s">
        <v>81</v>
      </c>
      <c r="BK140" s="192">
        <f>ROUND(I140*H140,2)</f>
        <v>0</v>
      </c>
      <c r="BL140" s="13" t="s">
        <v>150</v>
      </c>
      <c r="BM140" s="191" t="s">
        <v>672</v>
      </c>
    </row>
    <row r="141" spans="1:65" s="1" customFormat="1" ht="33" customHeight="1">
      <c r="A141" s="30"/>
      <c r="B141" s="31"/>
      <c r="C141" s="180" t="s">
        <v>206</v>
      </c>
      <c r="D141" s="180" t="s">
        <v>145</v>
      </c>
      <c r="E141" s="181" t="s">
        <v>297</v>
      </c>
      <c r="F141" s="182" t="s">
        <v>298</v>
      </c>
      <c r="G141" s="183" t="s">
        <v>292</v>
      </c>
      <c r="H141" s="184">
        <v>5.32</v>
      </c>
      <c r="I141" s="185"/>
      <c r="J141" s="186">
        <f>ROUND(I141*H141,2)</f>
        <v>0</v>
      </c>
      <c r="K141" s="182" t="s">
        <v>204</v>
      </c>
      <c r="L141" s="35"/>
      <c r="M141" s="187" t="s">
        <v>1</v>
      </c>
      <c r="N141" s="188" t="s">
        <v>38</v>
      </c>
      <c r="O141" s="6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91" t="s">
        <v>150</v>
      </c>
      <c r="AT141" s="191" t="s">
        <v>145</v>
      </c>
      <c r="AU141" s="191" t="s">
        <v>83</v>
      </c>
      <c r="AY141" s="13" t="s">
        <v>142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3" t="s">
        <v>81</v>
      </c>
      <c r="BK141" s="192">
        <f>ROUND(I141*H141,2)</f>
        <v>0</v>
      </c>
      <c r="BL141" s="13" t="s">
        <v>150</v>
      </c>
      <c r="BM141" s="191" t="s">
        <v>673</v>
      </c>
    </row>
    <row r="142" spans="1:65" s="1" customFormat="1" ht="33" customHeight="1">
      <c r="A142" s="30"/>
      <c r="B142" s="31"/>
      <c r="C142" s="180" t="s">
        <v>213</v>
      </c>
      <c r="D142" s="180" t="s">
        <v>145</v>
      </c>
      <c r="E142" s="181" t="s">
        <v>300</v>
      </c>
      <c r="F142" s="182" t="s">
        <v>301</v>
      </c>
      <c r="G142" s="183" t="s">
        <v>292</v>
      </c>
      <c r="H142" s="184">
        <v>0.28</v>
      </c>
      <c r="I142" s="185"/>
      <c r="J142" s="186">
        <f>ROUND(I142*H142,2)</f>
        <v>0</v>
      </c>
      <c r="K142" s="182" t="s">
        <v>204</v>
      </c>
      <c r="L142" s="35"/>
      <c r="M142" s="187" t="s">
        <v>1</v>
      </c>
      <c r="N142" s="188" t="s">
        <v>38</v>
      </c>
      <c r="O142" s="6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91" t="s">
        <v>150</v>
      </c>
      <c r="AT142" s="191" t="s">
        <v>145</v>
      </c>
      <c r="AU142" s="191" t="s">
        <v>83</v>
      </c>
      <c r="AY142" s="13" t="s">
        <v>142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3" t="s">
        <v>81</v>
      </c>
      <c r="BK142" s="192">
        <f>ROUND(I142*H142,2)</f>
        <v>0</v>
      </c>
      <c r="BL142" s="13" t="s">
        <v>150</v>
      </c>
      <c r="BM142" s="191" t="s">
        <v>674</v>
      </c>
    </row>
    <row r="143" spans="2:63" s="11" customFormat="1" ht="22.5" customHeight="1">
      <c r="B143" s="164"/>
      <c r="C143" s="165"/>
      <c r="D143" s="166" t="s">
        <v>72</v>
      </c>
      <c r="E143" s="178" t="s">
        <v>303</v>
      </c>
      <c r="F143" s="178" t="s">
        <v>304</v>
      </c>
      <c r="G143" s="165"/>
      <c r="H143" s="165"/>
      <c r="I143" s="168"/>
      <c r="J143" s="179">
        <f>BK143</f>
        <v>0</v>
      </c>
      <c r="K143" s="165"/>
      <c r="L143" s="170"/>
      <c r="M143" s="171"/>
      <c r="N143" s="172"/>
      <c r="O143" s="172"/>
      <c r="P143" s="173">
        <f>P144</f>
        <v>0</v>
      </c>
      <c r="Q143" s="172"/>
      <c r="R143" s="173">
        <f>R144</f>
        <v>0</v>
      </c>
      <c r="S143" s="172"/>
      <c r="T143" s="174">
        <f>T144</f>
        <v>0</v>
      </c>
      <c r="AR143" s="175" t="s">
        <v>81</v>
      </c>
      <c r="AT143" s="176" t="s">
        <v>72</v>
      </c>
      <c r="AU143" s="176" t="s">
        <v>81</v>
      </c>
      <c r="AY143" s="175" t="s">
        <v>142</v>
      </c>
      <c r="BK143" s="177">
        <f>BK144</f>
        <v>0</v>
      </c>
    </row>
    <row r="144" spans="1:65" s="1" customFormat="1" ht="16.5" customHeight="1">
      <c r="A144" s="30"/>
      <c r="B144" s="31"/>
      <c r="C144" s="180" t="s">
        <v>217</v>
      </c>
      <c r="D144" s="180" t="s">
        <v>145</v>
      </c>
      <c r="E144" s="181" t="s">
        <v>305</v>
      </c>
      <c r="F144" s="182" t="s">
        <v>306</v>
      </c>
      <c r="G144" s="183" t="s">
        <v>292</v>
      </c>
      <c r="H144" s="184">
        <v>0.227</v>
      </c>
      <c r="I144" s="185"/>
      <c r="J144" s="186">
        <f>ROUND(I144*H144,2)</f>
        <v>0</v>
      </c>
      <c r="K144" s="182" t="s">
        <v>204</v>
      </c>
      <c r="L144" s="35"/>
      <c r="M144" s="187" t="s">
        <v>1</v>
      </c>
      <c r="N144" s="188" t="s">
        <v>38</v>
      </c>
      <c r="O144" s="6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91" t="s">
        <v>150</v>
      </c>
      <c r="AT144" s="191" t="s">
        <v>145</v>
      </c>
      <c r="AU144" s="191" t="s">
        <v>83</v>
      </c>
      <c r="AY144" s="13" t="s">
        <v>142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3" t="s">
        <v>81</v>
      </c>
      <c r="BK144" s="192">
        <f>ROUND(I144*H144,2)</f>
        <v>0</v>
      </c>
      <c r="BL144" s="13" t="s">
        <v>150</v>
      </c>
      <c r="BM144" s="191" t="s">
        <v>675</v>
      </c>
    </row>
    <row r="145" spans="2:63" s="11" customFormat="1" ht="25.5" customHeight="1">
      <c r="B145" s="164"/>
      <c r="C145" s="165"/>
      <c r="D145" s="166" t="s">
        <v>72</v>
      </c>
      <c r="E145" s="167" t="s">
        <v>155</v>
      </c>
      <c r="F145" s="167" t="s">
        <v>156</v>
      </c>
      <c r="G145" s="165"/>
      <c r="H145" s="165"/>
      <c r="I145" s="168"/>
      <c r="J145" s="169">
        <f>BK145</f>
        <v>0</v>
      </c>
      <c r="K145" s="165"/>
      <c r="L145" s="170"/>
      <c r="M145" s="171"/>
      <c r="N145" s="172"/>
      <c r="O145" s="172"/>
      <c r="P145" s="173">
        <f>P146+P153+P158</f>
        <v>0</v>
      </c>
      <c r="Q145" s="172"/>
      <c r="R145" s="173">
        <f>R146+R153+R158</f>
        <v>0.03280083</v>
      </c>
      <c r="S145" s="172"/>
      <c r="T145" s="174">
        <f>T146+T153+T158</f>
        <v>0.048</v>
      </c>
      <c r="AR145" s="175" t="s">
        <v>83</v>
      </c>
      <c r="AT145" s="176" t="s">
        <v>72</v>
      </c>
      <c r="AU145" s="176" t="s">
        <v>73</v>
      </c>
      <c r="AY145" s="175" t="s">
        <v>142</v>
      </c>
      <c r="BK145" s="177">
        <f>BK146+BK153+BK158</f>
        <v>0</v>
      </c>
    </row>
    <row r="146" spans="2:63" s="11" customFormat="1" ht="22.5" customHeight="1">
      <c r="B146" s="164"/>
      <c r="C146" s="165"/>
      <c r="D146" s="166" t="s">
        <v>72</v>
      </c>
      <c r="E146" s="178" t="s">
        <v>431</v>
      </c>
      <c r="F146" s="178" t="s">
        <v>432</v>
      </c>
      <c r="G146" s="165"/>
      <c r="H146" s="165"/>
      <c r="I146" s="168"/>
      <c r="J146" s="179">
        <f>BK146</f>
        <v>0</v>
      </c>
      <c r="K146" s="165"/>
      <c r="L146" s="170"/>
      <c r="M146" s="171"/>
      <c r="N146" s="172"/>
      <c r="O146" s="172"/>
      <c r="P146" s="173">
        <f>P147+SUM(P148:P151)</f>
        <v>0</v>
      </c>
      <c r="Q146" s="172"/>
      <c r="R146" s="173">
        <f>R147+SUM(R148:R151)</f>
        <v>0.025140000000000003</v>
      </c>
      <c r="S146" s="172"/>
      <c r="T146" s="174">
        <f>T147+SUM(T148:T151)</f>
        <v>0.048</v>
      </c>
      <c r="AR146" s="175" t="s">
        <v>83</v>
      </c>
      <c r="AT146" s="176" t="s">
        <v>72</v>
      </c>
      <c r="AU146" s="176" t="s">
        <v>81</v>
      </c>
      <c r="AY146" s="175" t="s">
        <v>142</v>
      </c>
      <c r="BK146" s="177">
        <f>BK147+SUM(BK148:BK151)</f>
        <v>0</v>
      </c>
    </row>
    <row r="147" spans="1:65" s="1" customFormat="1" ht="16.5" customHeight="1">
      <c r="A147" s="30"/>
      <c r="B147" s="31"/>
      <c r="C147" s="180" t="s">
        <v>222</v>
      </c>
      <c r="D147" s="180" t="s">
        <v>145</v>
      </c>
      <c r="E147" s="181" t="s">
        <v>442</v>
      </c>
      <c r="F147" s="182" t="s">
        <v>241</v>
      </c>
      <c r="G147" s="183" t="s">
        <v>242</v>
      </c>
      <c r="H147" s="203"/>
      <c r="I147" s="185"/>
      <c r="J147" s="186">
        <f>ROUND(I147*H147,2)</f>
        <v>0</v>
      </c>
      <c r="K147" s="182" t="s">
        <v>204</v>
      </c>
      <c r="L147" s="35"/>
      <c r="M147" s="187" t="s">
        <v>1</v>
      </c>
      <c r="N147" s="188" t="s">
        <v>38</v>
      </c>
      <c r="O147" s="6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91" t="s">
        <v>163</v>
      </c>
      <c r="AT147" s="191" t="s">
        <v>145</v>
      </c>
      <c r="AU147" s="191" t="s">
        <v>83</v>
      </c>
      <c r="AY147" s="13" t="s">
        <v>142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3" t="s">
        <v>81</v>
      </c>
      <c r="BK147" s="192">
        <f>ROUND(I147*H147,2)</f>
        <v>0</v>
      </c>
      <c r="BL147" s="13" t="s">
        <v>163</v>
      </c>
      <c r="BM147" s="191" t="s">
        <v>676</v>
      </c>
    </row>
    <row r="148" spans="1:65" s="1" customFormat="1" ht="24" customHeight="1">
      <c r="A148" s="30"/>
      <c r="B148" s="31"/>
      <c r="C148" s="180" t="s">
        <v>8</v>
      </c>
      <c r="D148" s="180" t="s">
        <v>145</v>
      </c>
      <c r="E148" s="181" t="s">
        <v>390</v>
      </c>
      <c r="F148" s="182" t="s">
        <v>391</v>
      </c>
      <c r="G148" s="183" t="s">
        <v>148</v>
      </c>
      <c r="H148" s="184">
        <v>1</v>
      </c>
      <c r="I148" s="185"/>
      <c r="J148" s="186">
        <f>ROUND(I148*H148,2)</f>
        <v>0</v>
      </c>
      <c r="K148" s="182" t="s">
        <v>204</v>
      </c>
      <c r="L148" s="35"/>
      <c r="M148" s="187" t="s">
        <v>1</v>
      </c>
      <c r="N148" s="188" t="s">
        <v>38</v>
      </c>
      <c r="O148" s="67"/>
      <c r="P148" s="189">
        <f>O148*H148</f>
        <v>0</v>
      </c>
      <c r="Q148" s="189">
        <v>0.00091</v>
      </c>
      <c r="R148" s="189">
        <f>Q148*H148</f>
        <v>0.00091</v>
      </c>
      <c r="S148" s="189">
        <v>0</v>
      </c>
      <c r="T148" s="190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91" t="s">
        <v>163</v>
      </c>
      <c r="AT148" s="191" t="s">
        <v>145</v>
      </c>
      <c r="AU148" s="191" t="s">
        <v>83</v>
      </c>
      <c r="AY148" s="13" t="s">
        <v>142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3" t="s">
        <v>81</v>
      </c>
      <c r="BK148" s="192">
        <f>ROUND(I148*H148,2)</f>
        <v>0</v>
      </c>
      <c r="BL148" s="13" t="s">
        <v>163</v>
      </c>
      <c r="BM148" s="191" t="s">
        <v>677</v>
      </c>
    </row>
    <row r="149" spans="1:65" s="1" customFormat="1" ht="33" customHeight="1">
      <c r="A149" s="30"/>
      <c r="B149" s="31"/>
      <c r="C149" s="193" t="s">
        <v>163</v>
      </c>
      <c r="D149" s="193" t="s">
        <v>207</v>
      </c>
      <c r="E149" s="194" t="s">
        <v>393</v>
      </c>
      <c r="F149" s="195" t="s">
        <v>678</v>
      </c>
      <c r="G149" s="196" t="s">
        <v>148</v>
      </c>
      <c r="H149" s="197">
        <v>1</v>
      </c>
      <c r="I149" s="198"/>
      <c r="J149" s="199">
        <f>ROUND(I149*H149,2)</f>
        <v>0</v>
      </c>
      <c r="K149" s="195" t="s">
        <v>1</v>
      </c>
      <c r="L149" s="200"/>
      <c r="M149" s="201" t="s">
        <v>1</v>
      </c>
      <c r="N149" s="202" t="s">
        <v>38</v>
      </c>
      <c r="O149" s="67"/>
      <c r="P149" s="189">
        <f>O149*H149</f>
        <v>0</v>
      </c>
      <c r="Q149" s="189">
        <v>0.02423</v>
      </c>
      <c r="R149" s="189">
        <f>Q149*H149</f>
        <v>0.02423</v>
      </c>
      <c r="S149" s="189">
        <v>0</v>
      </c>
      <c r="T149" s="190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91" t="s">
        <v>211</v>
      </c>
      <c r="AT149" s="191" t="s">
        <v>207</v>
      </c>
      <c r="AU149" s="191" t="s">
        <v>83</v>
      </c>
      <c r="AY149" s="13" t="s">
        <v>142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3" t="s">
        <v>81</v>
      </c>
      <c r="BK149" s="192">
        <f>ROUND(I149*H149,2)</f>
        <v>0</v>
      </c>
      <c r="BL149" s="13" t="s">
        <v>163</v>
      </c>
      <c r="BM149" s="191" t="s">
        <v>679</v>
      </c>
    </row>
    <row r="150" spans="1:65" s="1" customFormat="1" ht="24" customHeight="1">
      <c r="A150" s="30"/>
      <c r="B150" s="31"/>
      <c r="C150" s="180" t="s">
        <v>235</v>
      </c>
      <c r="D150" s="180" t="s">
        <v>145</v>
      </c>
      <c r="E150" s="181" t="s">
        <v>329</v>
      </c>
      <c r="F150" s="182" t="s">
        <v>446</v>
      </c>
      <c r="G150" s="183" t="s">
        <v>265</v>
      </c>
      <c r="H150" s="184">
        <v>1</v>
      </c>
      <c r="I150" s="185"/>
      <c r="J150" s="186">
        <f>ROUND(I150*H150,2)</f>
        <v>0</v>
      </c>
      <c r="K150" s="182" t="s">
        <v>204</v>
      </c>
      <c r="L150" s="35"/>
      <c r="M150" s="187" t="s">
        <v>1</v>
      </c>
      <c r="N150" s="188" t="s">
        <v>38</v>
      </c>
      <c r="O150" s="6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91" t="s">
        <v>163</v>
      </c>
      <c r="AT150" s="191" t="s">
        <v>145</v>
      </c>
      <c r="AU150" s="191" t="s">
        <v>83</v>
      </c>
      <c r="AY150" s="13" t="s">
        <v>142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3" t="s">
        <v>81</v>
      </c>
      <c r="BK150" s="192">
        <f>ROUND(I150*H150,2)</f>
        <v>0</v>
      </c>
      <c r="BL150" s="13" t="s">
        <v>163</v>
      </c>
      <c r="BM150" s="191" t="s">
        <v>680</v>
      </c>
    </row>
    <row r="151" spans="2:63" s="11" customFormat="1" ht="20.25" customHeight="1">
      <c r="B151" s="164"/>
      <c r="C151" s="165"/>
      <c r="D151" s="166" t="s">
        <v>72</v>
      </c>
      <c r="E151" s="178" t="s">
        <v>157</v>
      </c>
      <c r="F151" s="178" t="s">
        <v>158</v>
      </c>
      <c r="G151" s="165"/>
      <c r="H151" s="165"/>
      <c r="I151" s="168"/>
      <c r="J151" s="179">
        <f>BK151</f>
        <v>0</v>
      </c>
      <c r="K151" s="165"/>
      <c r="L151" s="170"/>
      <c r="M151" s="171"/>
      <c r="N151" s="172"/>
      <c r="O151" s="172"/>
      <c r="P151" s="173">
        <f>P152</f>
        <v>0</v>
      </c>
      <c r="Q151" s="172"/>
      <c r="R151" s="173">
        <f>R152</f>
        <v>0</v>
      </c>
      <c r="S151" s="172"/>
      <c r="T151" s="174">
        <f>T152</f>
        <v>0.048</v>
      </c>
      <c r="AR151" s="175" t="s">
        <v>83</v>
      </c>
      <c r="AT151" s="176" t="s">
        <v>72</v>
      </c>
      <c r="AU151" s="176" t="s">
        <v>83</v>
      </c>
      <c r="AY151" s="175" t="s">
        <v>142</v>
      </c>
      <c r="BK151" s="177">
        <f>BK152</f>
        <v>0</v>
      </c>
    </row>
    <row r="152" spans="1:65" s="1" customFormat="1" ht="24" customHeight="1">
      <c r="A152" s="30"/>
      <c r="B152" s="31"/>
      <c r="C152" s="180" t="s">
        <v>239</v>
      </c>
      <c r="D152" s="180" t="s">
        <v>145</v>
      </c>
      <c r="E152" s="181" t="s">
        <v>643</v>
      </c>
      <c r="F152" s="182" t="s">
        <v>644</v>
      </c>
      <c r="G152" s="183" t="s">
        <v>265</v>
      </c>
      <c r="H152" s="184">
        <v>2</v>
      </c>
      <c r="I152" s="185"/>
      <c r="J152" s="186">
        <f>ROUND(I152*H152,2)</f>
        <v>0</v>
      </c>
      <c r="K152" s="182" t="s">
        <v>204</v>
      </c>
      <c r="L152" s="35"/>
      <c r="M152" s="187" t="s">
        <v>1</v>
      </c>
      <c r="N152" s="188" t="s">
        <v>38</v>
      </c>
      <c r="O152" s="67"/>
      <c r="P152" s="189">
        <f>O152*H152</f>
        <v>0</v>
      </c>
      <c r="Q152" s="189">
        <v>0</v>
      </c>
      <c r="R152" s="189">
        <f>Q152*H152</f>
        <v>0</v>
      </c>
      <c r="S152" s="189">
        <v>0.024</v>
      </c>
      <c r="T152" s="190">
        <f>S152*H152</f>
        <v>0.048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91" t="s">
        <v>163</v>
      </c>
      <c r="AT152" s="191" t="s">
        <v>145</v>
      </c>
      <c r="AU152" s="191" t="s">
        <v>159</v>
      </c>
      <c r="AY152" s="13" t="s">
        <v>142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3" t="s">
        <v>81</v>
      </c>
      <c r="BK152" s="192">
        <f>ROUND(I152*H152,2)</f>
        <v>0</v>
      </c>
      <c r="BL152" s="13" t="s">
        <v>163</v>
      </c>
      <c r="BM152" s="191" t="s">
        <v>681</v>
      </c>
    </row>
    <row r="153" spans="2:63" s="11" customFormat="1" ht="22.5" customHeight="1">
      <c r="B153" s="164"/>
      <c r="C153" s="165"/>
      <c r="D153" s="166" t="s">
        <v>72</v>
      </c>
      <c r="E153" s="178" t="s">
        <v>187</v>
      </c>
      <c r="F153" s="178" t="s">
        <v>188</v>
      </c>
      <c r="G153" s="165"/>
      <c r="H153" s="165"/>
      <c r="I153" s="168"/>
      <c r="J153" s="179">
        <f>BK153</f>
        <v>0</v>
      </c>
      <c r="K153" s="165"/>
      <c r="L153" s="170"/>
      <c r="M153" s="171"/>
      <c r="N153" s="172"/>
      <c r="O153" s="172"/>
      <c r="P153" s="173">
        <f>SUM(P154:P157)</f>
        <v>0</v>
      </c>
      <c r="Q153" s="172"/>
      <c r="R153" s="173">
        <f>SUM(R154:R157)</f>
        <v>0.0062949600000000005</v>
      </c>
      <c r="S153" s="172"/>
      <c r="T153" s="174">
        <f>SUM(T154:T157)</f>
        <v>0</v>
      </c>
      <c r="AR153" s="175" t="s">
        <v>83</v>
      </c>
      <c r="AT153" s="176" t="s">
        <v>72</v>
      </c>
      <c r="AU153" s="176" t="s">
        <v>81</v>
      </c>
      <c r="AY153" s="175" t="s">
        <v>142</v>
      </c>
      <c r="BK153" s="177">
        <f>SUM(BK154:BK157)</f>
        <v>0</v>
      </c>
    </row>
    <row r="154" spans="1:65" s="1" customFormat="1" ht="24" customHeight="1">
      <c r="A154" s="30"/>
      <c r="B154" s="31"/>
      <c r="C154" s="180" t="s">
        <v>176</v>
      </c>
      <c r="D154" s="180" t="s">
        <v>145</v>
      </c>
      <c r="E154" s="181" t="s">
        <v>202</v>
      </c>
      <c r="F154" s="182" t="s">
        <v>203</v>
      </c>
      <c r="G154" s="183" t="s">
        <v>192</v>
      </c>
      <c r="H154" s="184">
        <v>9.537</v>
      </c>
      <c r="I154" s="185"/>
      <c r="J154" s="186">
        <f>ROUND(I154*H154,2)</f>
        <v>0</v>
      </c>
      <c r="K154" s="182" t="s">
        <v>204</v>
      </c>
      <c r="L154" s="35"/>
      <c r="M154" s="187" t="s">
        <v>1</v>
      </c>
      <c r="N154" s="188" t="s">
        <v>38</v>
      </c>
      <c r="O154" s="6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91" t="s">
        <v>163</v>
      </c>
      <c r="AT154" s="191" t="s">
        <v>145</v>
      </c>
      <c r="AU154" s="191" t="s">
        <v>83</v>
      </c>
      <c r="AY154" s="13" t="s">
        <v>142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3" t="s">
        <v>81</v>
      </c>
      <c r="BK154" s="192">
        <f>ROUND(I154*H154,2)</f>
        <v>0</v>
      </c>
      <c r="BL154" s="13" t="s">
        <v>163</v>
      </c>
      <c r="BM154" s="191" t="s">
        <v>682</v>
      </c>
    </row>
    <row r="155" spans="1:65" s="1" customFormat="1" ht="16.5" customHeight="1">
      <c r="A155" s="30"/>
      <c r="B155" s="31"/>
      <c r="C155" s="193" t="s">
        <v>180</v>
      </c>
      <c r="D155" s="193" t="s">
        <v>207</v>
      </c>
      <c r="E155" s="194" t="s">
        <v>208</v>
      </c>
      <c r="F155" s="195" t="s">
        <v>338</v>
      </c>
      <c r="G155" s="196" t="s">
        <v>210</v>
      </c>
      <c r="H155" s="197">
        <v>2.289</v>
      </c>
      <c r="I155" s="198"/>
      <c r="J155" s="199">
        <f>ROUND(I155*H155,2)</f>
        <v>0</v>
      </c>
      <c r="K155" s="195" t="s">
        <v>204</v>
      </c>
      <c r="L155" s="200"/>
      <c r="M155" s="201" t="s">
        <v>1</v>
      </c>
      <c r="N155" s="202" t="s">
        <v>38</v>
      </c>
      <c r="O155" s="67"/>
      <c r="P155" s="189">
        <f>O155*H155</f>
        <v>0</v>
      </c>
      <c r="Q155" s="189">
        <v>0.001</v>
      </c>
      <c r="R155" s="189">
        <f>Q155*H155</f>
        <v>0.0022890000000000002</v>
      </c>
      <c r="S155" s="189">
        <v>0</v>
      </c>
      <c r="T155" s="190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91" t="s">
        <v>211</v>
      </c>
      <c r="AT155" s="191" t="s">
        <v>207</v>
      </c>
      <c r="AU155" s="191" t="s">
        <v>83</v>
      </c>
      <c r="AY155" s="13" t="s">
        <v>142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3" t="s">
        <v>81</v>
      </c>
      <c r="BK155" s="192">
        <f>ROUND(I155*H155,2)</f>
        <v>0</v>
      </c>
      <c r="BL155" s="13" t="s">
        <v>163</v>
      </c>
      <c r="BM155" s="191" t="s">
        <v>683</v>
      </c>
    </row>
    <row r="156" spans="1:65" s="1" customFormat="1" ht="24" customHeight="1">
      <c r="A156" s="30"/>
      <c r="B156" s="31"/>
      <c r="C156" s="180" t="s">
        <v>7</v>
      </c>
      <c r="D156" s="180" t="s">
        <v>145</v>
      </c>
      <c r="E156" s="181" t="s">
        <v>214</v>
      </c>
      <c r="F156" s="182" t="s">
        <v>215</v>
      </c>
      <c r="G156" s="183" t="s">
        <v>192</v>
      </c>
      <c r="H156" s="184">
        <v>19.074</v>
      </c>
      <c r="I156" s="185"/>
      <c r="J156" s="186">
        <f>ROUND(I156*H156,2)</f>
        <v>0</v>
      </c>
      <c r="K156" s="182" t="s">
        <v>204</v>
      </c>
      <c r="L156" s="35"/>
      <c r="M156" s="187" t="s">
        <v>1</v>
      </c>
      <c r="N156" s="188" t="s">
        <v>38</v>
      </c>
      <c r="O156" s="6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91" t="s">
        <v>163</v>
      </c>
      <c r="AT156" s="191" t="s">
        <v>145</v>
      </c>
      <c r="AU156" s="191" t="s">
        <v>83</v>
      </c>
      <c r="AY156" s="13" t="s">
        <v>142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3" t="s">
        <v>81</v>
      </c>
      <c r="BK156" s="192">
        <f>ROUND(I156*H156,2)</f>
        <v>0</v>
      </c>
      <c r="BL156" s="13" t="s">
        <v>163</v>
      </c>
      <c r="BM156" s="191" t="s">
        <v>684</v>
      </c>
    </row>
    <row r="157" spans="1:65" s="1" customFormat="1" ht="16.5" customHeight="1">
      <c r="A157" s="30"/>
      <c r="B157" s="31"/>
      <c r="C157" s="193" t="s">
        <v>320</v>
      </c>
      <c r="D157" s="193" t="s">
        <v>207</v>
      </c>
      <c r="E157" s="194" t="s">
        <v>218</v>
      </c>
      <c r="F157" s="195" t="s">
        <v>343</v>
      </c>
      <c r="G157" s="196" t="s">
        <v>220</v>
      </c>
      <c r="H157" s="197">
        <v>4.769</v>
      </c>
      <c r="I157" s="198"/>
      <c r="J157" s="199">
        <f>ROUND(I157*H157,2)</f>
        <v>0</v>
      </c>
      <c r="K157" s="195" t="s">
        <v>204</v>
      </c>
      <c r="L157" s="200"/>
      <c r="M157" s="201" t="s">
        <v>1</v>
      </c>
      <c r="N157" s="202" t="s">
        <v>38</v>
      </c>
      <c r="O157" s="67"/>
      <c r="P157" s="189">
        <f>O157*H157</f>
        <v>0</v>
      </c>
      <c r="Q157" s="189">
        <v>0.00084</v>
      </c>
      <c r="R157" s="189">
        <f>Q157*H157</f>
        <v>0.00400596</v>
      </c>
      <c r="S157" s="189">
        <v>0</v>
      </c>
      <c r="T157" s="190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91" t="s">
        <v>211</v>
      </c>
      <c r="AT157" s="191" t="s">
        <v>207</v>
      </c>
      <c r="AU157" s="191" t="s">
        <v>83</v>
      </c>
      <c r="AY157" s="13" t="s">
        <v>142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3" t="s">
        <v>81</v>
      </c>
      <c r="BK157" s="192">
        <f>ROUND(I157*H157,2)</f>
        <v>0</v>
      </c>
      <c r="BL157" s="13" t="s">
        <v>163</v>
      </c>
      <c r="BM157" s="191" t="s">
        <v>685</v>
      </c>
    </row>
    <row r="158" spans="2:63" s="11" customFormat="1" ht="22.5" customHeight="1">
      <c r="B158" s="164"/>
      <c r="C158" s="165"/>
      <c r="D158" s="166" t="s">
        <v>72</v>
      </c>
      <c r="E158" s="178" t="s">
        <v>345</v>
      </c>
      <c r="F158" s="178" t="s">
        <v>346</v>
      </c>
      <c r="G158" s="165"/>
      <c r="H158" s="165"/>
      <c r="I158" s="168"/>
      <c r="J158" s="179">
        <f>BK158</f>
        <v>0</v>
      </c>
      <c r="K158" s="165"/>
      <c r="L158" s="170"/>
      <c r="M158" s="171"/>
      <c r="N158" s="172"/>
      <c r="O158" s="172"/>
      <c r="P158" s="173">
        <f>P159</f>
        <v>0</v>
      </c>
      <c r="Q158" s="172"/>
      <c r="R158" s="173">
        <f>R159</f>
        <v>0.0013658700000000001</v>
      </c>
      <c r="S158" s="172"/>
      <c r="T158" s="174">
        <f>T159</f>
        <v>0</v>
      </c>
      <c r="AR158" s="175" t="s">
        <v>83</v>
      </c>
      <c r="AT158" s="176" t="s">
        <v>72</v>
      </c>
      <c r="AU158" s="176" t="s">
        <v>81</v>
      </c>
      <c r="AY158" s="175" t="s">
        <v>142</v>
      </c>
      <c r="BK158" s="177">
        <f>BK159</f>
        <v>0</v>
      </c>
    </row>
    <row r="159" spans="1:65" s="1" customFormat="1" ht="16.5" customHeight="1">
      <c r="A159" s="30"/>
      <c r="B159" s="31"/>
      <c r="C159" s="180" t="s">
        <v>324</v>
      </c>
      <c r="D159" s="180" t="s">
        <v>145</v>
      </c>
      <c r="E159" s="181" t="s">
        <v>348</v>
      </c>
      <c r="F159" s="182" t="s">
        <v>349</v>
      </c>
      <c r="G159" s="183" t="s">
        <v>192</v>
      </c>
      <c r="H159" s="184">
        <v>4.139</v>
      </c>
      <c r="I159" s="185"/>
      <c r="J159" s="186">
        <f>ROUND(I159*H159,2)</f>
        <v>0</v>
      </c>
      <c r="K159" s="182" t="s">
        <v>204</v>
      </c>
      <c r="L159" s="35"/>
      <c r="M159" s="204" t="s">
        <v>1</v>
      </c>
      <c r="N159" s="205" t="s">
        <v>38</v>
      </c>
      <c r="O159" s="206"/>
      <c r="P159" s="207">
        <f>O159*H159</f>
        <v>0</v>
      </c>
      <c r="Q159" s="207">
        <v>0.00033</v>
      </c>
      <c r="R159" s="207">
        <f>Q159*H159</f>
        <v>0.0013658700000000001</v>
      </c>
      <c r="S159" s="207">
        <v>0</v>
      </c>
      <c r="T159" s="208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91" t="s">
        <v>163</v>
      </c>
      <c r="AT159" s="191" t="s">
        <v>145</v>
      </c>
      <c r="AU159" s="191" t="s">
        <v>83</v>
      </c>
      <c r="AY159" s="13" t="s">
        <v>142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3" t="s">
        <v>81</v>
      </c>
      <c r="BK159" s="192">
        <f>ROUND(I159*H159,2)</f>
        <v>0</v>
      </c>
      <c r="BL159" s="13" t="s">
        <v>163</v>
      </c>
      <c r="BM159" s="191" t="s">
        <v>686</v>
      </c>
    </row>
    <row r="160" spans="1:31" s="1" customFormat="1" ht="6.75" customHeight="1">
      <c r="A160" s="30"/>
      <c r="B160" s="50"/>
      <c r="C160" s="51"/>
      <c r="D160" s="51"/>
      <c r="E160" s="51"/>
      <c r="F160" s="51"/>
      <c r="G160" s="51"/>
      <c r="H160" s="51"/>
      <c r="I160" s="51"/>
      <c r="J160" s="51"/>
      <c r="K160" s="51"/>
      <c r="L160" s="35"/>
      <c r="M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</row>
  </sheetData>
  <sheetProtection sheet="1" objects="1" scenarios="1" formatColumns="0" formatRows="0" autoFilter="0"/>
  <autoFilter ref="C125:K159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2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113</v>
      </c>
    </row>
    <row r="3" spans="2:46" ht="6.7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6"/>
      <c r="AT3" s="13" t="s">
        <v>83</v>
      </c>
    </row>
    <row r="4" spans="2:46" ht="24.75" customHeight="1">
      <c r="B4" s="16"/>
      <c r="D4" s="105" t="s">
        <v>114</v>
      </c>
      <c r="L4" s="16"/>
      <c r="M4" s="106" t="s">
        <v>10</v>
      </c>
      <c r="AT4" s="13" t="s">
        <v>4</v>
      </c>
    </row>
    <row r="5" spans="2:12" ht="6.75" customHeight="1">
      <c r="B5" s="16"/>
      <c r="L5" s="16"/>
    </row>
    <row r="6" spans="2:12" ht="12" customHeight="1">
      <c r="B6" s="16"/>
      <c r="D6" s="107" t="s">
        <v>16</v>
      </c>
      <c r="L6" s="16"/>
    </row>
    <row r="7" spans="2:12" ht="16.5" customHeight="1">
      <c r="B7" s="16"/>
      <c r="E7" s="253" t="str">
        <f>'Rekapitulace stavby'!K6</f>
        <v>Výměna dveří ve dvoře, Ve Smečkách 33, Praha 1</v>
      </c>
      <c r="F7" s="254"/>
      <c r="G7" s="254"/>
      <c r="H7" s="254"/>
      <c r="L7" s="16"/>
    </row>
    <row r="8" spans="1:31" s="1" customFormat="1" ht="12" customHeight="1">
      <c r="A8" s="30"/>
      <c r="B8" s="35"/>
      <c r="C8" s="30"/>
      <c r="D8" s="107" t="s">
        <v>115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1" customFormat="1" ht="16.5" customHeight="1">
      <c r="A9" s="30"/>
      <c r="B9" s="35"/>
      <c r="C9" s="30"/>
      <c r="D9" s="30"/>
      <c r="E9" s="255" t="s">
        <v>687</v>
      </c>
      <c r="F9" s="256"/>
      <c r="G9" s="256"/>
      <c r="H9" s="256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9.7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2" customHeight="1">
      <c r="A11" s="30"/>
      <c r="B11" s="35"/>
      <c r="C11" s="30"/>
      <c r="D11" s="107" t="s">
        <v>18</v>
      </c>
      <c r="E11" s="30"/>
      <c r="F11" s="108" t="s">
        <v>1</v>
      </c>
      <c r="G11" s="30"/>
      <c r="H11" s="30"/>
      <c r="I11" s="107" t="s">
        <v>19</v>
      </c>
      <c r="J11" s="108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5"/>
      <c r="C12" s="30"/>
      <c r="D12" s="107" t="s">
        <v>20</v>
      </c>
      <c r="E12" s="30"/>
      <c r="F12" s="108" t="s">
        <v>21</v>
      </c>
      <c r="G12" s="30"/>
      <c r="H12" s="30"/>
      <c r="I12" s="107" t="s">
        <v>22</v>
      </c>
      <c r="J12" s="109">
        <f>'Rekapitulace stavby'!AN8</f>
        <v>0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0.5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5"/>
      <c r="C14" s="30"/>
      <c r="D14" s="107" t="s">
        <v>23</v>
      </c>
      <c r="E14" s="30"/>
      <c r="F14" s="30"/>
      <c r="G14" s="30"/>
      <c r="H14" s="30"/>
      <c r="I14" s="107" t="s">
        <v>24</v>
      </c>
      <c r="J14" s="108">
        <f>IF('Rekapitulace stavby'!AN10="","",'Rekapitulace stavby'!AN10)</f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8" customHeight="1">
      <c r="A15" s="30"/>
      <c r="B15" s="35"/>
      <c r="C15" s="30"/>
      <c r="D15" s="30"/>
      <c r="E15" s="108" t="str">
        <f>IF('Rekapitulace stavby'!E11="","",'Rekapitulace stavby'!E11)</f>
        <v> </v>
      </c>
      <c r="F15" s="30"/>
      <c r="G15" s="30"/>
      <c r="H15" s="30"/>
      <c r="I15" s="107" t="s">
        <v>26</v>
      </c>
      <c r="J15" s="108">
        <f>IF('Rekapitulace stavby'!AN11="","",'Rekapitulace stavby'!AN11)</f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6.7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5"/>
      <c r="C17" s="30"/>
      <c r="D17" s="107" t="s">
        <v>27</v>
      </c>
      <c r="E17" s="30"/>
      <c r="F17" s="30"/>
      <c r="G17" s="30"/>
      <c r="H17" s="30"/>
      <c r="I17" s="107" t="s">
        <v>24</v>
      </c>
      <c r="J17" s="26" t="str">
        <f>'Rekapitulace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5"/>
      <c r="C18" s="30"/>
      <c r="D18" s="30"/>
      <c r="E18" s="257" t="str">
        <f>'Rekapitulace stavby'!E14</f>
        <v>Vyplň údaj</v>
      </c>
      <c r="F18" s="258"/>
      <c r="G18" s="258"/>
      <c r="H18" s="258"/>
      <c r="I18" s="107" t="s">
        <v>26</v>
      </c>
      <c r="J18" s="26" t="str">
        <f>'Rekapitulace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7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5"/>
      <c r="C20" s="30"/>
      <c r="D20" s="107" t="s">
        <v>29</v>
      </c>
      <c r="E20" s="30"/>
      <c r="F20" s="30"/>
      <c r="G20" s="30"/>
      <c r="H20" s="30"/>
      <c r="I20" s="107" t="s">
        <v>24</v>
      </c>
      <c r="J20" s="108">
        <f>IF('Rekapitulace stavby'!AN16="","",'Rekapitulace stavby'!AN16)</f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5"/>
      <c r="C21" s="30"/>
      <c r="D21" s="30"/>
      <c r="E21" s="108" t="str">
        <f>IF('Rekapitulace stavby'!E17="","",'Rekapitulace stavby'!E17)</f>
        <v> </v>
      </c>
      <c r="F21" s="30"/>
      <c r="G21" s="30"/>
      <c r="H21" s="30"/>
      <c r="I21" s="107" t="s">
        <v>26</v>
      </c>
      <c r="J21" s="108">
        <f>IF('Rekapitulace stavby'!AN17="","",'Rekapitulace stavby'!AN17)</f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7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5"/>
      <c r="C23" s="30"/>
      <c r="D23" s="107" t="s">
        <v>31</v>
      </c>
      <c r="E23" s="30"/>
      <c r="F23" s="30"/>
      <c r="G23" s="30"/>
      <c r="H23" s="30"/>
      <c r="I23" s="107" t="s">
        <v>24</v>
      </c>
      <c r="J23" s="108">
        <f>IF('Rekapitulace stavby'!AN19="","",'Rekapitulace stavby'!AN19)</f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5"/>
      <c r="C24" s="30"/>
      <c r="D24" s="30"/>
      <c r="E24" s="108" t="str">
        <f>IF('Rekapitulace stavby'!E20="","",'Rekapitulace stavby'!E20)</f>
        <v> </v>
      </c>
      <c r="F24" s="30"/>
      <c r="G24" s="30"/>
      <c r="H24" s="30"/>
      <c r="I24" s="107" t="s">
        <v>26</v>
      </c>
      <c r="J24" s="108">
        <f>IF('Rekapitulace stavby'!AN20="","",'Rekapitulace stavby'!AN20)</f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7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5"/>
      <c r="C26" s="30"/>
      <c r="D26" s="107" t="s">
        <v>32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110"/>
      <c r="B27" s="111"/>
      <c r="C27" s="110"/>
      <c r="D27" s="110"/>
      <c r="E27" s="259" t="s">
        <v>1</v>
      </c>
      <c r="F27" s="259"/>
      <c r="G27" s="259"/>
      <c r="H27" s="25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1" customFormat="1" ht="6.7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5"/>
      <c r="C29" s="30"/>
      <c r="D29" s="113"/>
      <c r="E29" s="113"/>
      <c r="F29" s="113"/>
      <c r="G29" s="113"/>
      <c r="H29" s="113"/>
      <c r="I29" s="113"/>
      <c r="J29" s="113"/>
      <c r="K29" s="113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4.75" customHeight="1">
      <c r="A30" s="30"/>
      <c r="B30" s="35"/>
      <c r="C30" s="30"/>
      <c r="D30" s="114" t="s">
        <v>33</v>
      </c>
      <c r="E30" s="30"/>
      <c r="F30" s="30"/>
      <c r="G30" s="30"/>
      <c r="H30" s="30"/>
      <c r="I30" s="30"/>
      <c r="J30" s="115">
        <f>ROUND(J121,2)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5"/>
      <c r="C31" s="30"/>
      <c r="D31" s="113"/>
      <c r="E31" s="113"/>
      <c r="F31" s="113"/>
      <c r="G31" s="113"/>
      <c r="H31" s="113"/>
      <c r="I31" s="113"/>
      <c r="J31" s="113"/>
      <c r="K31" s="113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25" customHeight="1">
      <c r="A32" s="30"/>
      <c r="B32" s="35"/>
      <c r="C32" s="30"/>
      <c r="D32" s="30"/>
      <c r="E32" s="30"/>
      <c r="F32" s="116" t="s">
        <v>35</v>
      </c>
      <c r="G32" s="30"/>
      <c r="H32" s="30"/>
      <c r="I32" s="116" t="s">
        <v>34</v>
      </c>
      <c r="J32" s="116" t="s">
        <v>36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25" customHeight="1">
      <c r="A33" s="30"/>
      <c r="B33" s="35"/>
      <c r="C33" s="30"/>
      <c r="D33" s="117" t="s">
        <v>37</v>
      </c>
      <c r="E33" s="107" t="s">
        <v>38</v>
      </c>
      <c r="F33" s="118">
        <f>ROUND((SUM(BE121:BE131)),2)</f>
        <v>0</v>
      </c>
      <c r="G33" s="30"/>
      <c r="H33" s="30"/>
      <c r="I33" s="119">
        <v>0.21</v>
      </c>
      <c r="J33" s="118">
        <f>ROUND(((SUM(BE121:BE131))*I33),2)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5"/>
      <c r="C34" s="30"/>
      <c r="D34" s="30"/>
      <c r="E34" s="107" t="s">
        <v>39</v>
      </c>
      <c r="F34" s="118">
        <f>ROUND((SUM(BF121:BF131)),2)</f>
        <v>0</v>
      </c>
      <c r="G34" s="30"/>
      <c r="H34" s="30"/>
      <c r="I34" s="119">
        <v>0.15</v>
      </c>
      <c r="J34" s="118">
        <f>ROUND(((SUM(BF121:BF131))*I34),2)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 hidden="1">
      <c r="A35" s="30"/>
      <c r="B35" s="35"/>
      <c r="C35" s="30"/>
      <c r="D35" s="30"/>
      <c r="E35" s="107" t="s">
        <v>40</v>
      </c>
      <c r="F35" s="118">
        <f>ROUND((SUM(BG121:BG131)),2)</f>
        <v>0</v>
      </c>
      <c r="G35" s="30"/>
      <c r="H35" s="30"/>
      <c r="I35" s="119">
        <v>0.21</v>
      </c>
      <c r="J35" s="118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 hidden="1">
      <c r="A36" s="30"/>
      <c r="B36" s="35"/>
      <c r="C36" s="30"/>
      <c r="D36" s="30"/>
      <c r="E36" s="107" t="s">
        <v>41</v>
      </c>
      <c r="F36" s="118">
        <f>ROUND((SUM(BH121:BH131)),2)</f>
        <v>0</v>
      </c>
      <c r="G36" s="30"/>
      <c r="H36" s="30"/>
      <c r="I36" s="119">
        <v>0.15</v>
      </c>
      <c r="J36" s="118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5"/>
      <c r="C37" s="30"/>
      <c r="D37" s="30"/>
      <c r="E37" s="107" t="s">
        <v>42</v>
      </c>
      <c r="F37" s="118">
        <f>ROUND((SUM(BI121:BI131)),2)</f>
        <v>0</v>
      </c>
      <c r="G37" s="30"/>
      <c r="H37" s="30"/>
      <c r="I37" s="119">
        <v>0</v>
      </c>
      <c r="J37" s="118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7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4.75" customHeight="1">
      <c r="A39" s="30"/>
      <c r="B39" s="35"/>
      <c r="C39" s="120"/>
      <c r="D39" s="121" t="s">
        <v>43</v>
      </c>
      <c r="E39" s="122"/>
      <c r="F39" s="122"/>
      <c r="G39" s="123" t="s">
        <v>44</v>
      </c>
      <c r="H39" s="124" t="s">
        <v>45</v>
      </c>
      <c r="I39" s="122"/>
      <c r="J39" s="125">
        <f>SUM(J30:J37)</f>
        <v>0</v>
      </c>
      <c r="K39" s="126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4.25" customHeight="1">
      <c r="B41" s="16"/>
      <c r="L41" s="16"/>
    </row>
    <row r="42" spans="2:12" ht="14.25" customHeight="1">
      <c r="B42" s="16"/>
      <c r="L42" s="16"/>
    </row>
    <row r="43" spans="2:12" ht="14.25" customHeight="1">
      <c r="B43" s="16"/>
      <c r="L43" s="16"/>
    </row>
    <row r="44" spans="2:12" ht="14.25" customHeight="1">
      <c r="B44" s="16"/>
      <c r="L44" s="16"/>
    </row>
    <row r="45" spans="2:12" ht="14.25" customHeight="1">
      <c r="B45" s="16"/>
      <c r="L45" s="16"/>
    </row>
    <row r="46" spans="2:12" ht="14.25" customHeight="1">
      <c r="B46" s="16"/>
      <c r="L46" s="16"/>
    </row>
    <row r="47" spans="2:12" ht="14.25" customHeight="1">
      <c r="B47" s="16"/>
      <c r="L47" s="16"/>
    </row>
    <row r="48" spans="2:12" ht="14.25" customHeight="1">
      <c r="B48" s="16"/>
      <c r="L48" s="16"/>
    </row>
    <row r="49" spans="2:12" ht="14.25" customHeight="1">
      <c r="B49" s="16"/>
      <c r="L49" s="16"/>
    </row>
    <row r="50" spans="2:12" s="1" customFormat="1" ht="14.25" customHeight="1">
      <c r="B50" s="47"/>
      <c r="D50" s="127" t="s">
        <v>46</v>
      </c>
      <c r="E50" s="128"/>
      <c r="F50" s="128"/>
      <c r="G50" s="127" t="s">
        <v>47</v>
      </c>
      <c r="H50" s="128"/>
      <c r="I50" s="128"/>
      <c r="J50" s="128"/>
      <c r="K50" s="128"/>
      <c r="L50" s="47"/>
    </row>
    <row r="51" spans="2:12" ht="9.75">
      <c r="B51" s="16"/>
      <c r="L51" s="16"/>
    </row>
    <row r="52" spans="2:12" ht="9.75">
      <c r="B52" s="16"/>
      <c r="L52" s="16"/>
    </row>
    <row r="53" spans="2:12" ht="9.75">
      <c r="B53" s="16"/>
      <c r="L53" s="16"/>
    </row>
    <row r="54" spans="2:12" ht="9.75">
      <c r="B54" s="16"/>
      <c r="L54" s="16"/>
    </row>
    <row r="55" spans="2:12" ht="9.75">
      <c r="B55" s="16"/>
      <c r="L55" s="16"/>
    </row>
    <row r="56" spans="2:12" ht="9.75">
      <c r="B56" s="16"/>
      <c r="L56" s="16"/>
    </row>
    <row r="57" spans="2:12" ht="9.75">
      <c r="B57" s="16"/>
      <c r="L57" s="16"/>
    </row>
    <row r="58" spans="2:12" ht="9.75">
      <c r="B58" s="16"/>
      <c r="L58" s="16"/>
    </row>
    <row r="59" spans="2:12" ht="9.75">
      <c r="B59" s="16"/>
      <c r="L59" s="16"/>
    </row>
    <row r="60" spans="2:12" ht="9.75">
      <c r="B60" s="16"/>
      <c r="L60" s="16"/>
    </row>
    <row r="61" spans="1:31" s="1" customFormat="1" ht="12">
      <c r="A61" s="30"/>
      <c r="B61" s="35"/>
      <c r="C61" s="30"/>
      <c r="D61" s="129" t="s">
        <v>48</v>
      </c>
      <c r="E61" s="130"/>
      <c r="F61" s="131" t="s">
        <v>49</v>
      </c>
      <c r="G61" s="129" t="s">
        <v>48</v>
      </c>
      <c r="H61" s="130"/>
      <c r="I61" s="130"/>
      <c r="J61" s="132" t="s">
        <v>49</v>
      </c>
      <c r="K61" s="130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9.75">
      <c r="B62" s="16"/>
      <c r="L62" s="16"/>
    </row>
    <row r="63" spans="2:12" ht="9.75">
      <c r="B63" s="16"/>
      <c r="L63" s="16"/>
    </row>
    <row r="64" spans="2:12" ht="9.75">
      <c r="B64" s="16"/>
      <c r="L64" s="16"/>
    </row>
    <row r="65" spans="1:31" s="1" customFormat="1" ht="12.75">
      <c r="A65" s="30"/>
      <c r="B65" s="35"/>
      <c r="C65" s="30"/>
      <c r="D65" s="127" t="s">
        <v>50</v>
      </c>
      <c r="E65" s="133"/>
      <c r="F65" s="133"/>
      <c r="G65" s="127" t="s">
        <v>51</v>
      </c>
      <c r="H65" s="133"/>
      <c r="I65" s="133"/>
      <c r="J65" s="133"/>
      <c r="K65" s="133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9.75">
      <c r="B66" s="16"/>
      <c r="L66" s="16"/>
    </row>
    <row r="67" spans="2:12" ht="9.75">
      <c r="B67" s="16"/>
      <c r="L67" s="16"/>
    </row>
    <row r="68" spans="2:12" ht="9.75">
      <c r="B68" s="16"/>
      <c r="L68" s="16"/>
    </row>
    <row r="69" spans="2:12" ht="9.75">
      <c r="B69" s="16"/>
      <c r="L69" s="16"/>
    </row>
    <row r="70" spans="2:12" ht="9.75">
      <c r="B70" s="16"/>
      <c r="L70" s="16"/>
    </row>
    <row r="71" spans="2:12" ht="9.75">
      <c r="B71" s="16"/>
      <c r="L71" s="16"/>
    </row>
    <row r="72" spans="2:12" ht="9.75">
      <c r="B72" s="16"/>
      <c r="L72" s="16"/>
    </row>
    <row r="73" spans="2:12" ht="9.75">
      <c r="B73" s="16"/>
      <c r="L73" s="16"/>
    </row>
    <row r="74" spans="2:12" ht="9.75">
      <c r="B74" s="16"/>
      <c r="L74" s="16"/>
    </row>
    <row r="75" spans="2:12" ht="9.75">
      <c r="B75" s="16"/>
      <c r="L75" s="16"/>
    </row>
    <row r="76" spans="1:31" s="1" customFormat="1" ht="12">
      <c r="A76" s="30"/>
      <c r="B76" s="35"/>
      <c r="C76" s="30"/>
      <c r="D76" s="129" t="s">
        <v>48</v>
      </c>
      <c r="E76" s="130"/>
      <c r="F76" s="131" t="s">
        <v>49</v>
      </c>
      <c r="G76" s="129" t="s">
        <v>48</v>
      </c>
      <c r="H76" s="130"/>
      <c r="I76" s="130"/>
      <c r="J76" s="132" t="s">
        <v>49</v>
      </c>
      <c r="K76" s="130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25" customHeight="1">
      <c r="A77" s="30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75" customHeight="1">
      <c r="A81" s="30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75" customHeight="1">
      <c r="A82" s="30"/>
      <c r="B82" s="31"/>
      <c r="C82" s="19" t="s">
        <v>117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7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2"/>
      <c r="D85" s="32"/>
      <c r="E85" s="251" t="str">
        <f>E7</f>
        <v>Výměna dveří ve dvoře, Ve Smečkách 33, Praha 1</v>
      </c>
      <c r="F85" s="252"/>
      <c r="G85" s="252"/>
      <c r="H85" s="252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>
      <c r="A86" s="30"/>
      <c r="B86" s="31"/>
      <c r="C86" s="25" t="s">
        <v>115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16.5" customHeight="1">
      <c r="A87" s="30"/>
      <c r="B87" s="31"/>
      <c r="C87" s="32"/>
      <c r="D87" s="32"/>
      <c r="E87" s="237" t="str">
        <f>E9</f>
        <v>Smecky VRN - Smečky dveře - VRN</v>
      </c>
      <c r="F87" s="250"/>
      <c r="G87" s="250"/>
      <c r="H87" s="250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6.7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2" customHeight="1">
      <c r="A89" s="30"/>
      <c r="B89" s="31"/>
      <c r="C89" s="25" t="s">
        <v>20</v>
      </c>
      <c r="D89" s="32"/>
      <c r="E89" s="32"/>
      <c r="F89" s="23" t="str">
        <f>F12</f>
        <v>Ve Smečkách 33, Praha 1</v>
      </c>
      <c r="G89" s="32"/>
      <c r="H89" s="32"/>
      <c r="I89" s="25" t="s">
        <v>22</v>
      </c>
      <c r="J89" s="62">
        <f>IF(J12="","",J12)</f>
        <v>0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6.7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5" customHeight="1">
      <c r="A91" s="30"/>
      <c r="B91" s="31"/>
      <c r="C91" s="25" t="s">
        <v>23</v>
      </c>
      <c r="D91" s="32"/>
      <c r="E91" s="32"/>
      <c r="F91" s="23" t="str">
        <f>E15</f>
        <v> </v>
      </c>
      <c r="G91" s="32"/>
      <c r="H91" s="32"/>
      <c r="I91" s="25" t="s">
        <v>29</v>
      </c>
      <c r="J91" s="28" t="str">
        <f>E21</f>
        <v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15" customHeight="1">
      <c r="A92" s="30"/>
      <c r="B92" s="31"/>
      <c r="C92" s="25" t="s">
        <v>27</v>
      </c>
      <c r="D92" s="32"/>
      <c r="E92" s="32"/>
      <c r="F92" s="23" t="str">
        <f>IF(E18="","",E18)</f>
        <v>Vyplň údaj</v>
      </c>
      <c r="G92" s="32"/>
      <c r="H92" s="32"/>
      <c r="I92" s="25" t="s">
        <v>31</v>
      </c>
      <c r="J92" s="28" t="str">
        <f>E24</f>
        <v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9.7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29.25" customHeight="1">
      <c r="A94" s="30"/>
      <c r="B94" s="31"/>
      <c r="C94" s="138" t="s">
        <v>118</v>
      </c>
      <c r="D94" s="39"/>
      <c r="E94" s="39"/>
      <c r="F94" s="39"/>
      <c r="G94" s="39"/>
      <c r="H94" s="39"/>
      <c r="I94" s="39"/>
      <c r="J94" s="139" t="s">
        <v>119</v>
      </c>
      <c r="K94" s="39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9.7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1" customFormat="1" ht="22.5" customHeight="1">
      <c r="A96" s="30"/>
      <c r="B96" s="31"/>
      <c r="C96" s="140" t="s">
        <v>120</v>
      </c>
      <c r="D96" s="32"/>
      <c r="E96" s="32"/>
      <c r="F96" s="32"/>
      <c r="G96" s="32"/>
      <c r="H96" s="32"/>
      <c r="I96" s="32"/>
      <c r="J96" s="79">
        <f>J121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121</v>
      </c>
    </row>
    <row r="97" spans="2:12" s="8" customFormat="1" ht="24.75" customHeight="1">
      <c r="B97" s="141"/>
      <c r="C97" s="142"/>
      <c r="D97" s="143" t="s">
        <v>688</v>
      </c>
      <c r="E97" s="144"/>
      <c r="F97" s="144"/>
      <c r="G97" s="144"/>
      <c r="H97" s="144"/>
      <c r="I97" s="144"/>
      <c r="J97" s="145">
        <f>J122</f>
        <v>0</v>
      </c>
      <c r="K97" s="142"/>
      <c r="L97" s="146"/>
    </row>
    <row r="98" spans="2:12" s="9" customFormat="1" ht="19.5" customHeight="1">
      <c r="B98" s="147"/>
      <c r="C98" s="148"/>
      <c r="D98" s="149" t="s">
        <v>689</v>
      </c>
      <c r="E98" s="150"/>
      <c r="F98" s="150"/>
      <c r="G98" s="150"/>
      <c r="H98" s="150"/>
      <c r="I98" s="150"/>
      <c r="J98" s="151">
        <f>J123</f>
        <v>0</v>
      </c>
      <c r="K98" s="148"/>
      <c r="L98" s="152"/>
    </row>
    <row r="99" spans="2:12" s="9" customFormat="1" ht="19.5" customHeight="1">
      <c r="B99" s="147"/>
      <c r="C99" s="148"/>
      <c r="D99" s="149" t="s">
        <v>690</v>
      </c>
      <c r="E99" s="150"/>
      <c r="F99" s="150"/>
      <c r="G99" s="150"/>
      <c r="H99" s="150"/>
      <c r="I99" s="150"/>
      <c r="J99" s="151">
        <f>J125</f>
        <v>0</v>
      </c>
      <c r="K99" s="148"/>
      <c r="L99" s="152"/>
    </row>
    <row r="100" spans="2:12" s="9" customFormat="1" ht="19.5" customHeight="1">
      <c r="B100" s="147"/>
      <c r="C100" s="148"/>
      <c r="D100" s="149" t="s">
        <v>691</v>
      </c>
      <c r="E100" s="150"/>
      <c r="F100" s="150"/>
      <c r="G100" s="150"/>
      <c r="H100" s="150"/>
      <c r="I100" s="150"/>
      <c r="J100" s="151">
        <f>J128</f>
        <v>0</v>
      </c>
      <c r="K100" s="148"/>
      <c r="L100" s="152"/>
    </row>
    <row r="101" spans="2:12" s="9" customFormat="1" ht="19.5" customHeight="1">
      <c r="B101" s="147"/>
      <c r="C101" s="148"/>
      <c r="D101" s="149" t="s">
        <v>692</v>
      </c>
      <c r="E101" s="150"/>
      <c r="F101" s="150"/>
      <c r="G101" s="150"/>
      <c r="H101" s="150"/>
      <c r="I101" s="150"/>
      <c r="J101" s="151">
        <f>J130</f>
        <v>0</v>
      </c>
      <c r="K101" s="148"/>
      <c r="L101" s="152"/>
    </row>
    <row r="102" spans="1:31" s="1" customFormat="1" ht="21.75" customHeight="1">
      <c r="A102" s="30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47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3" spans="1:31" s="1" customFormat="1" ht="6.75" customHeight="1">
      <c r="A103" s="30"/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47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7" spans="1:31" s="1" customFormat="1" ht="6.75" customHeight="1">
      <c r="A107" s="30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1" customFormat="1" ht="24.75" customHeight="1">
      <c r="A108" s="30"/>
      <c r="B108" s="31"/>
      <c r="C108" s="19" t="s">
        <v>128</v>
      </c>
      <c r="D108" s="32"/>
      <c r="E108" s="32"/>
      <c r="F108" s="32"/>
      <c r="G108" s="32"/>
      <c r="H108" s="32"/>
      <c r="I108" s="32"/>
      <c r="J108" s="32"/>
      <c r="K108" s="32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1" customFormat="1" ht="6.75" customHeight="1">
      <c r="A109" s="30"/>
      <c r="B109" s="31"/>
      <c r="C109" s="32"/>
      <c r="D109" s="32"/>
      <c r="E109" s="32"/>
      <c r="F109" s="32"/>
      <c r="G109" s="32"/>
      <c r="H109" s="32"/>
      <c r="I109" s="32"/>
      <c r="J109" s="32"/>
      <c r="K109" s="32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1" customFormat="1" ht="12" customHeight="1">
      <c r="A110" s="30"/>
      <c r="B110" s="31"/>
      <c r="C110" s="25" t="s">
        <v>16</v>
      </c>
      <c r="D110" s="32"/>
      <c r="E110" s="32"/>
      <c r="F110" s="32"/>
      <c r="G110" s="32"/>
      <c r="H110" s="32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1" customFormat="1" ht="16.5" customHeight="1">
      <c r="A111" s="30"/>
      <c r="B111" s="31"/>
      <c r="C111" s="32"/>
      <c r="D111" s="32"/>
      <c r="E111" s="251" t="str">
        <f>E7</f>
        <v>Výměna dveří ve dvoře, Ve Smečkách 33, Praha 1</v>
      </c>
      <c r="F111" s="252"/>
      <c r="G111" s="252"/>
      <c r="H111" s="25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1" customFormat="1" ht="12" customHeight="1">
      <c r="A112" s="30"/>
      <c r="B112" s="31"/>
      <c r="C112" s="25" t="s">
        <v>115</v>
      </c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1" customFormat="1" ht="16.5" customHeight="1">
      <c r="A113" s="30"/>
      <c r="B113" s="31"/>
      <c r="C113" s="32"/>
      <c r="D113" s="32"/>
      <c r="E113" s="237" t="str">
        <f>E9</f>
        <v>Smecky VRN - Smečky dveře - VRN</v>
      </c>
      <c r="F113" s="250"/>
      <c r="G113" s="250"/>
      <c r="H113" s="250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1" customFormat="1" ht="6.75" customHeight="1">
      <c r="A114" s="3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12" customHeight="1">
      <c r="A115" s="30"/>
      <c r="B115" s="31"/>
      <c r="C115" s="25" t="s">
        <v>20</v>
      </c>
      <c r="D115" s="32"/>
      <c r="E115" s="32"/>
      <c r="F115" s="23" t="str">
        <f>F12</f>
        <v>Ve Smečkách 33, Praha 1</v>
      </c>
      <c r="G115" s="32"/>
      <c r="H115" s="32"/>
      <c r="I115" s="25" t="s">
        <v>22</v>
      </c>
      <c r="J115" s="62">
        <f>IF(J12="","",J12)</f>
        <v>0</v>
      </c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" customFormat="1" ht="6.75" customHeight="1">
      <c r="A116" s="30"/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" customFormat="1" ht="15" customHeight="1">
      <c r="A117" s="30"/>
      <c r="B117" s="31"/>
      <c r="C117" s="25" t="s">
        <v>23</v>
      </c>
      <c r="D117" s="32"/>
      <c r="E117" s="32"/>
      <c r="F117" s="23" t="str">
        <f>E15</f>
        <v> </v>
      </c>
      <c r="G117" s="32"/>
      <c r="H117" s="32"/>
      <c r="I117" s="25" t="s">
        <v>29</v>
      </c>
      <c r="J117" s="28" t="str">
        <f>E21</f>
        <v> </v>
      </c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15" customHeight="1">
      <c r="A118" s="30"/>
      <c r="B118" s="31"/>
      <c r="C118" s="25" t="s">
        <v>27</v>
      </c>
      <c r="D118" s="32"/>
      <c r="E118" s="32"/>
      <c r="F118" s="23" t="str">
        <f>IF(E18="","",E18)</f>
        <v>Vyplň údaj</v>
      </c>
      <c r="G118" s="32"/>
      <c r="H118" s="32"/>
      <c r="I118" s="25" t="s">
        <v>31</v>
      </c>
      <c r="J118" s="28" t="str">
        <f>E24</f>
        <v> </v>
      </c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" customFormat="1" ht="9.75" customHeight="1">
      <c r="A119" s="30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0" customFormat="1" ht="29.25" customHeight="1">
      <c r="A120" s="153"/>
      <c r="B120" s="154"/>
      <c r="C120" s="155" t="s">
        <v>129</v>
      </c>
      <c r="D120" s="156" t="s">
        <v>58</v>
      </c>
      <c r="E120" s="156" t="s">
        <v>54</v>
      </c>
      <c r="F120" s="156" t="s">
        <v>55</v>
      </c>
      <c r="G120" s="156" t="s">
        <v>130</v>
      </c>
      <c r="H120" s="156" t="s">
        <v>131</v>
      </c>
      <c r="I120" s="156" t="s">
        <v>132</v>
      </c>
      <c r="J120" s="156" t="s">
        <v>119</v>
      </c>
      <c r="K120" s="157" t="s">
        <v>133</v>
      </c>
      <c r="L120" s="158"/>
      <c r="M120" s="70" t="s">
        <v>1</v>
      </c>
      <c r="N120" s="71" t="s">
        <v>37</v>
      </c>
      <c r="O120" s="71" t="s">
        <v>134</v>
      </c>
      <c r="P120" s="71" t="s">
        <v>135</v>
      </c>
      <c r="Q120" s="71" t="s">
        <v>136</v>
      </c>
      <c r="R120" s="71" t="s">
        <v>137</v>
      </c>
      <c r="S120" s="71" t="s">
        <v>138</v>
      </c>
      <c r="T120" s="72" t="s">
        <v>139</v>
      </c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</row>
    <row r="121" spans="1:63" s="1" customFormat="1" ht="22.5" customHeight="1">
      <c r="A121" s="30"/>
      <c r="B121" s="31"/>
      <c r="C121" s="77" t="s">
        <v>140</v>
      </c>
      <c r="D121" s="32"/>
      <c r="E121" s="32"/>
      <c r="F121" s="32"/>
      <c r="G121" s="32"/>
      <c r="H121" s="32"/>
      <c r="I121" s="32"/>
      <c r="J121" s="159">
        <f>BK121</f>
        <v>0</v>
      </c>
      <c r="K121" s="32"/>
      <c r="L121" s="35"/>
      <c r="M121" s="73"/>
      <c r="N121" s="160"/>
      <c r="O121" s="74"/>
      <c r="P121" s="161">
        <f>P122</f>
        <v>0</v>
      </c>
      <c r="Q121" s="74"/>
      <c r="R121" s="161">
        <f>R122</f>
        <v>0</v>
      </c>
      <c r="S121" s="74"/>
      <c r="T121" s="162">
        <f>T122</f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T121" s="13" t="s">
        <v>72</v>
      </c>
      <c r="AU121" s="13" t="s">
        <v>121</v>
      </c>
      <c r="BK121" s="163">
        <f>BK122</f>
        <v>0</v>
      </c>
    </row>
    <row r="122" spans="2:63" s="11" customFormat="1" ht="25.5" customHeight="1">
      <c r="B122" s="164"/>
      <c r="C122" s="165"/>
      <c r="D122" s="166" t="s">
        <v>72</v>
      </c>
      <c r="E122" s="167" t="s">
        <v>693</v>
      </c>
      <c r="F122" s="167" t="s">
        <v>694</v>
      </c>
      <c r="G122" s="165"/>
      <c r="H122" s="165"/>
      <c r="I122" s="168"/>
      <c r="J122" s="169">
        <f>BK122</f>
        <v>0</v>
      </c>
      <c r="K122" s="165"/>
      <c r="L122" s="170"/>
      <c r="M122" s="171"/>
      <c r="N122" s="172"/>
      <c r="O122" s="172"/>
      <c r="P122" s="173">
        <f>P123+P125+P128+P130</f>
        <v>0</v>
      </c>
      <c r="Q122" s="172"/>
      <c r="R122" s="173">
        <f>R123+R125+R128+R130</f>
        <v>0</v>
      </c>
      <c r="S122" s="172"/>
      <c r="T122" s="174">
        <f>T123+T125+T128+T130</f>
        <v>0</v>
      </c>
      <c r="AR122" s="175" t="s">
        <v>168</v>
      </c>
      <c r="AT122" s="176" t="s">
        <v>72</v>
      </c>
      <c r="AU122" s="176" t="s">
        <v>73</v>
      </c>
      <c r="AY122" s="175" t="s">
        <v>142</v>
      </c>
      <c r="BK122" s="177">
        <f>BK123+BK125+BK128+BK130</f>
        <v>0</v>
      </c>
    </row>
    <row r="123" spans="2:63" s="11" customFormat="1" ht="22.5" customHeight="1">
      <c r="B123" s="164"/>
      <c r="C123" s="165"/>
      <c r="D123" s="166" t="s">
        <v>72</v>
      </c>
      <c r="E123" s="178" t="s">
        <v>695</v>
      </c>
      <c r="F123" s="178" t="s">
        <v>696</v>
      </c>
      <c r="G123" s="165"/>
      <c r="H123" s="165"/>
      <c r="I123" s="168"/>
      <c r="J123" s="179">
        <f>BK123</f>
        <v>0</v>
      </c>
      <c r="K123" s="165"/>
      <c r="L123" s="170"/>
      <c r="M123" s="171"/>
      <c r="N123" s="172"/>
      <c r="O123" s="172"/>
      <c r="P123" s="173">
        <f>P124</f>
        <v>0</v>
      </c>
      <c r="Q123" s="172"/>
      <c r="R123" s="173">
        <f>R124</f>
        <v>0</v>
      </c>
      <c r="S123" s="172"/>
      <c r="T123" s="174">
        <f>T124</f>
        <v>0</v>
      </c>
      <c r="AR123" s="175" t="s">
        <v>168</v>
      </c>
      <c r="AT123" s="176" t="s">
        <v>72</v>
      </c>
      <c r="AU123" s="176" t="s">
        <v>81</v>
      </c>
      <c r="AY123" s="175" t="s">
        <v>142</v>
      </c>
      <c r="BK123" s="177">
        <f>BK124</f>
        <v>0</v>
      </c>
    </row>
    <row r="124" spans="1:65" s="1" customFormat="1" ht="16.5" customHeight="1">
      <c r="A124" s="30"/>
      <c r="B124" s="31"/>
      <c r="C124" s="180" t="s">
        <v>81</v>
      </c>
      <c r="D124" s="180" t="s">
        <v>145</v>
      </c>
      <c r="E124" s="181" t="s">
        <v>697</v>
      </c>
      <c r="F124" s="182" t="s">
        <v>698</v>
      </c>
      <c r="G124" s="183" t="s">
        <v>699</v>
      </c>
      <c r="H124" s="184">
        <v>21977.4</v>
      </c>
      <c r="I124" s="185"/>
      <c r="J124" s="186">
        <f>ROUND(I124*H124,2)</f>
        <v>0</v>
      </c>
      <c r="K124" s="182" t="s">
        <v>700</v>
      </c>
      <c r="L124" s="35"/>
      <c r="M124" s="187" t="s">
        <v>1</v>
      </c>
      <c r="N124" s="188" t="s">
        <v>38</v>
      </c>
      <c r="O124" s="67"/>
      <c r="P124" s="189">
        <f>O124*H124</f>
        <v>0</v>
      </c>
      <c r="Q124" s="189">
        <v>0</v>
      </c>
      <c r="R124" s="189">
        <f>Q124*H124</f>
        <v>0</v>
      </c>
      <c r="S124" s="189">
        <v>0</v>
      </c>
      <c r="T124" s="190">
        <f>S124*H124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91" t="s">
        <v>701</v>
      </c>
      <c r="AT124" s="191" t="s">
        <v>145</v>
      </c>
      <c r="AU124" s="191" t="s">
        <v>83</v>
      </c>
      <c r="AY124" s="13" t="s">
        <v>142</v>
      </c>
      <c r="BE124" s="192">
        <f>IF(N124="základní",J124,0)</f>
        <v>0</v>
      </c>
      <c r="BF124" s="192">
        <f>IF(N124="snížená",J124,0)</f>
        <v>0</v>
      </c>
      <c r="BG124" s="192">
        <f>IF(N124="zákl. přenesená",J124,0)</f>
        <v>0</v>
      </c>
      <c r="BH124" s="192">
        <f>IF(N124="sníž. přenesená",J124,0)</f>
        <v>0</v>
      </c>
      <c r="BI124" s="192">
        <f>IF(N124="nulová",J124,0)</f>
        <v>0</v>
      </c>
      <c r="BJ124" s="13" t="s">
        <v>81</v>
      </c>
      <c r="BK124" s="192">
        <f>ROUND(I124*H124,2)</f>
        <v>0</v>
      </c>
      <c r="BL124" s="13" t="s">
        <v>701</v>
      </c>
      <c r="BM124" s="191" t="s">
        <v>702</v>
      </c>
    </row>
    <row r="125" spans="2:63" s="11" customFormat="1" ht="22.5" customHeight="1">
      <c r="B125" s="164"/>
      <c r="C125" s="165"/>
      <c r="D125" s="166" t="s">
        <v>72</v>
      </c>
      <c r="E125" s="178" t="s">
        <v>703</v>
      </c>
      <c r="F125" s="178" t="s">
        <v>704</v>
      </c>
      <c r="G125" s="165"/>
      <c r="H125" s="165"/>
      <c r="I125" s="168"/>
      <c r="J125" s="179">
        <f>BK125</f>
        <v>0</v>
      </c>
      <c r="K125" s="165"/>
      <c r="L125" s="170"/>
      <c r="M125" s="171"/>
      <c r="N125" s="172"/>
      <c r="O125" s="172"/>
      <c r="P125" s="173">
        <f>SUM(P126:P127)</f>
        <v>0</v>
      </c>
      <c r="Q125" s="172"/>
      <c r="R125" s="173">
        <f>SUM(R126:R127)</f>
        <v>0</v>
      </c>
      <c r="S125" s="172"/>
      <c r="T125" s="174">
        <f>SUM(T126:T127)</f>
        <v>0</v>
      </c>
      <c r="AR125" s="175" t="s">
        <v>168</v>
      </c>
      <c r="AT125" s="176" t="s">
        <v>72</v>
      </c>
      <c r="AU125" s="176" t="s">
        <v>81</v>
      </c>
      <c r="AY125" s="175" t="s">
        <v>142</v>
      </c>
      <c r="BK125" s="177">
        <f>SUM(BK126:BK127)</f>
        <v>0</v>
      </c>
    </row>
    <row r="126" spans="1:65" s="1" customFormat="1" ht="16.5" customHeight="1">
      <c r="A126" s="30"/>
      <c r="B126" s="31"/>
      <c r="C126" s="180" t="s">
        <v>83</v>
      </c>
      <c r="D126" s="180" t="s">
        <v>145</v>
      </c>
      <c r="E126" s="181" t="s">
        <v>705</v>
      </c>
      <c r="F126" s="182" t="s">
        <v>706</v>
      </c>
      <c r="G126" s="183" t="s">
        <v>699</v>
      </c>
      <c r="H126" s="184">
        <v>21977.4</v>
      </c>
      <c r="I126" s="185"/>
      <c r="J126" s="186">
        <f>ROUND(I126*H126,2)</f>
        <v>0</v>
      </c>
      <c r="K126" s="182" t="s">
        <v>700</v>
      </c>
      <c r="L126" s="35"/>
      <c r="M126" s="187" t="s">
        <v>1</v>
      </c>
      <c r="N126" s="188" t="s">
        <v>38</v>
      </c>
      <c r="O126" s="67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91" t="s">
        <v>701</v>
      </c>
      <c r="AT126" s="191" t="s">
        <v>145</v>
      </c>
      <c r="AU126" s="191" t="s">
        <v>83</v>
      </c>
      <c r="AY126" s="13" t="s">
        <v>142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3" t="s">
        <v>81</v>
      </c>
      <c r="BK126" s="192">
        <f>ROUND(I126*H126,2)</f>
        <v>0</v>
      </c>
      <c r="BL126" s="13" t="s">
        <v>701</v>
      </c>
      <c r="BM126" s="191" t="s">
        <v>707</v>
      </c>
    </row>
    <row r="127" spans="1:65" s="1" customFormat="1" ht="16.5" customHeight="1">
      <c r="A127" s="30"/>
      <c r="B127" s="31"/>
      <c r="C127" s="180" t="s">
        <v>159</v>
      </c>
      <c r="D127" s="180" t="s">
        <v>145</v>
      </c>
      <c r="E127" s="181" t="s">
        <v>708</v>
      </c>
      <c r="F127" s="182" t="s">
        <v>709</v>
      </c>
      <c r="G127" s="183" t="s">
        <v>699</v>
      </c>
      <c r="H127" s="184">
        <v>21977.4</v>
      </c>
      <c r="I127" s="185"/>
      <c r="J127" s="186">
        <f>ROUND(I127*H127,2)</f>
        <v>0</v>
      </c>
      <c r="K127" s="182" t="s">
        <v>700</v>
      </c>
      <c r="L127" s="35"/>
      <c r="M127" s="187" t="s">
        <v>1</v>
      </c>
      <c r="N127" s="188" t="s">
        <v>38</v>
      </c>
      <c r="O127" s="67"/>
      <c r="P127" s="189">
        <f>O127*H127</f>
        <v>0</v>
      </c>
      <c r="Q127" s="189">
        <v>0</v>
      </c>
      <c r="R127" s="189">
        <f>Q127*H127</f>
        <v>0</v>
      </c>
      <c r="S127" s="189">
        <v>0</v>
      </c>
      <c r="T127" s="190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91" t="s">
        <v>701</v>
      </c>
      <c r="AT127" s="191" t="s">
        <v>145</v>
      </c>
      <c r="AU127" s="191" t="s">
        <v>83</v>
      </c>
      <c r="AY127" s="13" t="s">
        <v>142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3" t="s">
        <v>81</v>
      </c>
      <c r="BK127" s="192">
        <f>ROUND(I127*H127,2)</f>
        <v>0</v>
      </c>
      <c r="BL127" s="13" t="s">
        <v>701</v>
      </c>
      <c r="BM127" s="191" t="s">
        <v>710</v>
      </c>
    </row>
    <row r="128" spans="2:63" s="11" customFormat="1" ht="22.5" customHeight="1">
      <c r="B128" s="164"/>
      <c r="C128" s="165"/>
      <c r="D128" s="166" t="s">
        <v>72</v>
      </c>
      <c r="E128" s="178" t="s">
        <v>711</v>
      </c>
      <c r="F128" s="178" t="s">
        <v>712</v>
      </c>
      <c r="G128" s="165"/>
      <c r="H128" s="165"/>
      <c r="I128" s="168"/>
      <c r="J128" s="179">
        <f>BK128</f>
        <v>0</v>
      </c>
      <c r="K128" s="165"/>
      <c r="L128" s="170"/>
      <c r="M128" s="171"/>
      <c r="N128" s="172"/>
      <c r="O128" s="172"/>
      <c r="P128" s="173">
        <f>P129</f>
        <v>0</v>
      </c>
      <c r="Q128" s="172"/>
      <c r="R128" s="173">
        <f>R129</f>
        <v>0</v>
      </c>
      <c r="S128" s="172"/>
      <c r="T128" s="174">
        <f>T129</f>
        <v>0</v>
      </c>
      <c r="AR128" s="175" t="s">
        <v>168</v>
      </c>
      <c r="AT128" s="176" t="s">
        <v>72</v>
      </c>
      <c r="AU128" s="176" t="s">
        <v>81</v>
      </c>
      <c r="AY128" s="175" t="s">
        <v>142</v>
      </c>
      <c r="BK128" s="177">
        <f>BK129</f>
        <v>0</v>
      </c>
    </row>
    <row r="129" spans="1:65" s="1" customFormat="1" ht="16.5" customHeight="1">
      <c r="A129" s="30"/>
      <c r="B129" s="31"/>
      <c r="C129" s="180" t="s">
        <v>150</v>
      </c>
      <c r="D129" s="180" t="s">
        <v>145</v>
      </c>
      <c r="E129" s="181" t="s">
        <v>713</v>
      </c>
      <c r="F129" s="182" t="s">
        <v>714</v>
      </c>
      <c r="G129" s="183" t="s">
        <v>699</v>
      </c>
      <c r="H129" s="184">
        <v>21977.4</v>
      </c>
      <c r="I129" s="185"/>
      <c r="J129" s="186">
        <f>ROUND(I129*H129,2)</f>
        <v>0</v>
      </c>
      <c r="K129" s="182" t="s">
        <v>700</v>
      </c>
      <c r="L129" s="35"/>
      <c r="M129" s="187" t="s">
        <v>1</v>
      </c>
      <c r="N129" s="188" t="s">
        <v>38</v>
      </c>
      <c r="O129" s="67"/>
      <c r="P129" s="189">
        <f>O129*H129</f>
        <v>0</v>
      </c>
      <c r="Q129" s="189">
        <v>0</v>
      </c>
      <c r="R129" s="189">
        <f>Q129*H129</f>
        <v>0</v>
      </c>
      <c r="S129" s="189">
        <v>0</v>
      </c>
      <c r="T129" s="190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91" t="s">
        <v>701</v>
      </c>
      <c r="AT129" s="191" t="s">
        <v>145</v>
      </c>
      <c r="AU129" s="191" t="s">
        <v>83</v>
      </c>
      <c r="AY129" s="13" t="s">
        <v>142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3" t="s">
        <v>81</v>
      </c>
      <c r="BK129" s="192">
        <f>ROUND(I129*H129,2)</f>
        <v>0</v>
      </c>
      <c r="BL129" s="13" t="s">
        <v>701</v>
      </c>
      <c r="BM129" s="191" t="s">
        <v>715</v>
      </c>
    </row>
    <row r="130" spans="2:63" s="11" customFormat="1" ht="22.5" customHeight="1">
      <c r="B130" s="164"/>
      <c r="C130" s="165"/>
      <c r="D130" s="166" t="s">
        <v>72</v>
      </c>
      <c r="E130" s="178" t="s">
        <v>716</v>
      </c>
      <c r="F130" s="178" t="s">
        <v>717</v>
      </c>
      <c r="G130" s="165"/>
      <c r="H130" s="165"/>
      <c r="I130" s="168"/>
      <c r="J130" s="179">
        <f>BK130</f>
        <v>0</v>
      </c>
      <c r="K130" s="165"/>
      <c r="L130" s="170"/>
      <c r="M130" s="171"/>
      <c r="N130" s="172"/>
      <c r="O130" s="172"/>
      <c r="P130" s="173">
        <f>P131</f>
        <v>0</v>
      </c>
      <c r="Q130" s="172"/>
      <c r="R130" s="173">
        <f>R131</f>
        <v>0</v>
      </c>
      <c r="S130" s="172"/>
      <c r="T130" s="174">
        <f>T131</f>
        <v>0</v>
      </c>
      <c r="AR130" s="175" t="s">
        <v>168</v>
      </c>
      <c r="AT130" s="176" t="s">
        <v>72</v>
      </c>
      <c r="AU130" s="176" t="s">
        <v>81</v>
      </c>
      <c r="AY130" s="175" t="s">
        <v>142</v>
      </c>
      <c r="BK130" s="177">
        <f>BK131</f>
        <v>0</v>
      </c>
    </row>
    <row r="131" spans="1:65" s="1" customFormat="1" ht="24" customHeight="1">
      <c r="A131" s="30"/>
      <c r="B131" s="31"/>
      <c r="C131" s="180" t="s">
        <v>168</v>
      </c>
      <c r="D131" s="180" t="s">
        <v>145</v>
      </c>
      <c r="E131" s="181" t="s">
        <v>718</v>
      </c>
      <c r="F131" s="182" t="s">
        <v>719</v>
      </c>
      <c r="G131" s="183" t="s">
        <v>699</v>
      </c>
      <c r="H131" s="184">
        <v>21977.4</v>
      </c>
      <c r="I131" s="185"/>
      <c r="J131" s="186">
        <f>ROUND(I131*H131,2)</f>
        <v>0</v>
      </c>
      <c r="K131" s="182" t="s">
        <v>700</v>
      </c>
      <c r="L131" s="35"/>
      <c r="M131" s="204" t="s">
        <v>1</v>
      </c>
      <c r="N131" s="205" t="s">
        <v>38</v>
      </c>
      <c r="O131" s="206"/>
      <c r="P131" s="207">
        <f>O131*H131</f>
        <v>0</v>
      </c>
      <c r="Q131" s="207">
        <v>0</v>
      </c>
      <c r="R131" s="207">
        <f>Q131*H131</f>
        <v>0</v>
      </c>
      <c r="S131" s="207">
        <v>0</v>
      </c>
      <c r="T131" s="208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91" t="s">
        <v>701</v>
      </c>
      <c r="AT131" s="191" t="s">
        <v>145</v>
      </c>
      <c r="AU131" s="191" t="s">
        <v>83</v>
      </c>
      <c r="AY131" s="13" t="s">
        <v>142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3" t="s">
        <v>81</v>
      </c>
      <c r="BK131" s="192">
        <f>ROUND(I131*H131,2)</f>
        <v>0</v>
      </c>
      <c r="BL131" s="13" t="s">
        <v>701</v>
      </c>
      <c r="BM131" s="191" t="s">
        <v>720</v>
      </c>
    </row>
    <row r="132" spans="1:31" s="1" customFormat="1" ht="6.75" customHeight="1">
      <c r="A132" s="30"/>
      <c r="B132" s="50"/>
      <c r="C132" s="51"/>
      <c r="D132" s="51"/>
      <c r="E132" s="51"/>
      <c r="F132" s="51"/>
      <c r="G132" s="51"/>
      <c r="H132" s="51"/>
      <c r="I132" s="51"/>
      <c r="J132" s="51"/>
      <c r="K132" s="51"/>
      <c r="L132" s="35"/>
      <c r="M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</sheetData>
  <sheetProtection sheet="1" objects="1" scenarios="1" formatColumns="0" formatRows="0" autoFilter="0"/>
  <autoFilter ref="C120:K131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82</v>
      </c>
    </row>
    <row r="3" spans="2:46" ht="6.7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6"/>
      <c r="AT3" s="13" t="s">
        <v>83</v>
      </c>
    </row>
    <row r="4" spans="2:46" ht="24.75" customHeight="1">
      <c r="B4" s="16"/>
      <c r="D4" s="105" t="s">
        <v>114</v>
      </c>
      <c r="L4" s="16"/>
      <c r="M4" s="106" t="s">
        <v>10</v>
      </c>
      <c r="AT4" s="13" t="s">
        <v>4</v>
      </c>
    </row>
    <row r="5" spans="2:12" ht="6.75" customHeight="1">
      <c r="B5" s="16"/>
      <c r="L5" s="16"/>
    </row>
    <row r="6" spans="2:12" ht="12" customHeight="1">
      <c r="B6" s="16"/>
      <c r="D6" s="107" t="s">
        <v>16</v>
      </c>
      <c r="L6" s="16"/>
    </row>
    <row r="7" spans="2:12" ht="16.5" customHeight="1">
      <c r="B7" s="16"/>
      <c r="E7" s="253" t="str">
        <f>'Rekapitulace stavby'!K6</f>
        <v>Výměna dveří ve dvoře, Ve Smečkách 33, Praha 1</v>
      </c>
      <c r="F7" s="254"/>
      <c r="G7" s="254"/>
      <c r="H7" s="254"/>
      <c r="L7" s="16"/>
    </row>
    <row r="8" spans="1:31" s="1" customFormat="1" ht="12" customHeight="1">
      <c r="A8" s="30"/>
      <c r="B8" s="35"/>
      <c r="C8" s="30"/>
      <c r="D8" s="107" t="s">
        <v>115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1" customFormat="1" ht="16.5" customHeight="1">
      <c r="A9" s="30"/>
      <c r="B9" s="35"/>
      <c r="C9" s="30"/>
      <c r="D9" s="30"/>
      <c r="E9" s="255" t="s">
        <v>116</v>
      </c>
      <c r="F9" s="256"/>
      <c r="G9" s="256"/>
      <c r="H9" s="256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9.7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2" customHeight="1">
      <c r="A11" s="30"/>
      <c r="B11" s="35"/>
      <c r="C11" s="30"/>
      <c r="D11" s="107" t="s">
        <v>18</v>
      </c>
      <c r="E11" s="30"/>
      <c r="F11" s="108" t="s">
        <v>1</v>
      </c>
      <c r="G11" s="30"/>
      <c r="H11" s="30"/>
      <c r="I11" s="107" t="s">
        <v>19</v>
      </c>
      <c r="J11" s="108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5"/>
      <c r="C12" s="30"/>
      <c r="D12" s="107" t="s">
        <v>20</v>
      </c>
      <c r="E12" s="30"/>
      <c r="F12" s="108" t="s">
        <v>21</v>
      </c>
      <c r="G12" s="30"/>
      <c r="H12" s="30"/>
      <c r="I12" s="107" t="s">
        <v>22</v>
      </c>
      <c r="J12" s="109">
        <f>'Rekapitulace stavby'!AN8</f>
        <v>0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0.5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5"/>
      <c r="C14" s="30"/>
      <c r="D14" s="107" t="s">
        <v>23</v>
      </c>
      <c r="E14" s="30"/>
      <c r="F14" s="30"/>
      <c r="G14" s="30"/>
      <c r="H14" s="30"/>
      <c r="I14" s="107" t="s">
        <v>24</v>
      </c>
      <c r="J14" s="108">
        <f>IF('Rekapitulace stavby'!AN10="","",'Rekapitulace stavby'!AN10)</f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8" customHeight="1">
      <c r="A15" s="30"/>
      <c r="B15" s="35"/>
      <c r="C15" s="30"/>
      <c r="D15" s="30"/>
      <c r="E15" s="108" t="str">
        <f>IF('Rekapitulace stavby'!E11="","",'Rekapitulace stavby'!E11)</f>
        <v> </v>
      </c>
      <c r="F15" s="30"/>
      <c r="G15" s="30"/>
      <c r="H15" s="30"/>
      <c r="I15" s="107" t="s">
        <v>26</v>
      </c>
      <c r="J15" s="108">
        <f>IF('Rekapitulace stavby'!AN11="","",'Rekapitulace stavby'!AN11)</f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6.7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5"/>
      <c r="C17" s="30"/>
      <c r="D17" s="107" t="s">
        <v>27</v>
      </c>
      <c r="E17" s="30"/>
      <c r="F17" s="30"/>
      <c r="G17" s="30"/>
      <c r="H17" s="30"/>
      <c r="I17" s="107" t="s">
        <v>24</v>
      </c>
      <c r="J17" s="26" t="str">
        <f>'Rekapitulace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5"/>
      <c r="C18" s="30"/>
      <c r="D18" s="30"/>
      <c r="E18" s="257" t="str">
        <f>'Rekapitulace stavby'!E14</f>
        <v>Vyplň údaj</v>
      </c>
      <c r="F18" s="258"/>
      <c r="G18" s="258"/>
      <c r="H18" s="258"/>
      <c r="I18" s="107" t="s">
        <v>26</v>
      </c>
      <c r="J18" s="26" t="str">
        <f>'Rekapitulace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7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5"/>
      <c r="C20" s="30"/>
      <c r="D20" s="107" t="s">
        <v>29</v>
      </c>
      <c r="E20" s="30"/>
      <c r="F20" s="30"/>
      <c r="G20" s="30"/>
      <c r="H20" s="30"/>
      <c r="I20" s="107" t="s">
        <v>24</v>
      </c>
      <c r="J20" s="108">
        <f>IF('Rekapitulace stavby'!AN16="","",'Rekapitulace stavby'!AN16)</f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5"/>
      <c r="C21" s="30"/>
      <c r="D21" s="30"/>
      <c r="E21" s="108" t="str">
        <f>IF('Rekapitulace stavby'!E17="","",'Rekapitulace stavby'!E17)</f>
        <v> </v>
      </c>
      <c r="F21" s="30"/>
      <c r="G21" s="30"/>
      <c r="H21" s="30"/>
      <c r="I21" s="107" t="s">
        <v>26</v>
      </c>
      <c r="J21" s="108">
        <f>IF('Rekapitulace stavby'!AN17="","",'Rekapitulace stavby'!AN17)</f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7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5"/>
      <c r="C23" s="30"/>
      <c r="D23" s="107" t="s">
        <v>31</v>
      </c>
      <c r="E23" s="30"/>
      <c r="F23" s="30"/>
      <c r="G23" s="30"/>
      <c r="H23" s="30"/>
      <c r="I23" s="107" t="s">
        <v>24</v>
      </c>
      <c r="J23" s="108">
        <f>IF('Rekapitulace stavby'!AN19="","",'Rekapitulace stavby'!AN19)</f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5"/>
      <c r="C24" s="30"/>
      <c r="D24" s="30"/>
      <c r="E24" s="108" t="str">
        <f>IF('Rekapitulace stavby'!E20="","",'Rekapitulace stavby'!E20)</f>
        <v> </v>
      </c>
      <c r="F24" s="30"/>
      <c r="G24" s="30"/>
      <c r="H24" s="30"/>
      <c r="I24" s="107" t="s">
        <v>26</v>
      </c>
      <c r="J24" s="108">
        <f>IF('Rekapitulace stavby'!AN20="","",'Rekapitulace stavby'!AN20)</f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7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5"/>
      <c r="C26" s="30"/>
      <c r="D26" s="107" t="s">
        <v>32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110"/>
      <c r="B27" s="111"/>
      <c r="C27" s="110"/>
      <c r="D27" s="110"/>
      <c r="E27" s="259" t="s">
        <v>1</v>
      </c>
      <c r="F27" s="259"/>
      <c r="G27" s="259"/>
      <c r="H27" s="25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1" customFormat="1" ht="6.7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5"/>
      <c r="C29" s="30"/>
      <c r="D29" s="113"/>
      <c r="E29" s="113"/>
      <c r="F29" s="113"/>
      <c r="G29" s="113"/>
      <c r="H29" s="113"/>
      <c r="I29" s="113"/>
      <c r="J29" s="113"/>
      <c r="K29" s="113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4.75" customHeight="1">
      <c r="A30" s="30"/>
      <c r="B30" s="35"/>
      <c r="C30" s="30"/>
      <c r="D30" s="114" t="s">
        <v>33</v>
      </c>
      <c r="E30" s="30"/>
      <c r="F30" s="30"/>
      <c r="G30" s="30"/>
      <c r="H30" s="30"/>
      <c r="I30" s="30"/>
      <c r="J30" s="115">
        <f>ROUND(J122,2)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5"/>
      <c r="C31" s="30"/>
      <c r="D31" s="113"/>
      <c r="E31" s="113"/>
      <c r="F31" s="113"/>
      <c r="G31" s="113"/>
      <c r="H31" s="113"/>
      <c r="I31" s="113"/>
      <c r="J31" s="113"/>
      <c r="K31" s="113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25" customHeight="1">
      <c r="A32" s="30"/>
      <c r="B32" s="35"/>
      <c r="C32" s="30"/>
      <c r="D32" s="30"/>
      <c r="E32" s="30"/>
      <c r="F32" s="116" t="s">
        <v>35</v>
      </c>
      <c r="G32" s="30"/>
      <c r="H32" s="30"/>
      <c r="I32" s="116" t="s">
        <v>34</v>
      </c>
      <c r="J32" s="116" t="s">
        <v>36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25" customHeight="1">
      <c r="A33" s="30"/>
      <c r="B33" s="35"/>
      <c r="C33" s="30"/>
      <c r="D33" s="117" t="s">
        <v>37</v>
      </c>
      <c r="E33" s="107" t="s">
        <v>38</v>
      </c>
      <c r="F33" s="118">
        <f>ROUND((SUM(BE122:BE149)),2)</f>
        <v>0</v>
      </c>
      <c r="G33" s="30"/>
      <c r="H33" s="30"/>
      <c r="I33" s="119">
        <v>0.21</v>
      </c>
      <c r="J33" s="118">
        <f>ROUND(((SUM(BE122:BE149))*I33),2)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5"/>
      <c r="C34" s="30"/>
      <c r="D34" s="30"/>
      <c r="E34" s="107" t="s">
        <v>39</v>
      </c>
      <c r="F34" s="118">
        <f>ROUND((SUM(BF122:BF149)),2)</f>
        <v>0</v>
      </c>
      <c r="G34" s="30"/>
      <c r="H34" s="30"/>
      <c r="I34" s="119">
        <v>0.15</v>
      </c>
      <c r="J34" s="118">
        <f>ROUND(((SUM(BF122:BF149))*I34),2)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 hidden="1">
      <c r="A35" s="30"/>
      <c r="B35" s="35"/>
      <c r="C35" s="30"/>
      <c r="D35" s="30"/>
      <c r="E35" s="107" t="s">
        <v>40</v>
      </c>
      <c r="F35" s="118">
        <f>ROUND((SUM(BG122:BG149)),2)</f>
        <v>0</v>
      </c>
      <c r="G35" s="30"/>
      <c r="H35" s="30"/>
      <c r="I35" s="119">
        <v>0.21</v>
      </c>
      <c r="J35" s="118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 hidden="1">
      <c r="A36" s="30"/>
      <c r="B36" s="35"/>
      <c r="C36" s="30"/>
      <c r="D36" s="30"/>
      <c r="E36" s="107" t="s">
        <v>41</v>
      </c>
      <c r="F36" s="118">
        <f>ROUND((SUM(BH122:BH149)),2)</f>
        <v>0</v>
      </c>
      <c r="G36" s="30"/>
      <c r="H36" s="30"/>
      <c r="I36" s="119">
        <v>0.15</v>
      </c>
      <c r="J36" s="118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5"/>
      <c r="C37" s="30"/>
      <c r="D37" s="30"/>
      <c r="E37" s="107" t="s">
        <v>42</v>
      </c>
      <c r="F37" s="118">
        <f>ROUND((SUM(BI122:BI149)),2)</f>
        <v>0</v>
      </c>
      <c r="G37" s="30"/>
      <c r="H37" s="30"/>
      <c r="I37" s="119">
        <v>0</v>
      </c>
      <c r="J37" s="118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7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4.75" customHeight="1">
      <c r="A39" s="30"/>
      <c r="B39" s="35"/>
      <c r="C39" s="120"/>
      <c r="D39" s="121" t="s">
        <v>43</v>
      </c>
      <c r="E39" s="122"/>
      <c r="F39" s="122"/>
      <c r="G39" s="123" t="s">
        <v>44</v>
      </c>
      <c r="H39" s="124" t="s">
        <v>45</v>
      </c>
      <c r="I39" s="122"/>
      <c r="J39" s="125">
        <f>SUM(J30:J37)</f>
        <v>0</v>
      </c>
      <c r="K39" s="126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4.25" customHeight="1">
      <c r="B41" s="16"/>
      <c r="L41" s="16"/>
    </row>
    <row r="42" spans="2:12" ht="14.25" customHeight="1">
      <c r="B42" s="16"/>
      <c r="L42" s="16"/>
    </row>
    <row r="43" spans="2:12" ht="14.25" customHeight="1">
      <c r="B43" s="16"/>
      <c r="L43" s="16"/>
    </row>
    <row r="44" spans="2:12" ht="14.25" customHeight="1">
      <c r="B44" s="16"/>
      <c r="L44" s="16"/>
    </row>
    <row r="45" spans="2:12" ht="14.25" customHeight="1">
      <c r="B45" s="16"/>
      <c r="L45" s="16"/>
    </row>
    <row r="46" spans="2:12" ht="14.25" customHeight="1">
      <c r="B46" s="16"/>
      <c r="L46" s="16"/>
    </row>
    <row r="47" spans="2:12" ht="14.25" customHeight="1">
      <c r="B47" s="16"/>
      <c r="L47" s="16"/>
    </row>
    <row r="48" spans="2:12" ht="14.25" customHeight="1">
      <c r="B48" s="16"/>
      <c r="L48" s="16"/>
    </row>
    <row r="49" spans="2:12" ht="14.25" customHeight="1">
      <c r="B49" s="16"/>
      <c r="L49" s="16"/>
    </row>
    <row r="50" spans="2:12" s="1" customFormat="1" ht="14.25" customHeight="1">
      <c r="B50" s="47"/>
      <c r="D50" s="127" t="s">
        <v>46</v>
      </c>
      <c r="E50" s="128"/>
      <c r="F50" s="128"/>
      <c r="G50" s="127" t="s">
        <v>47</v>
      </c>
      <c r="H50" s="128"/>
      <c r="I50" s="128"/>
      <c r="J50" s="128"/>
      <c r="K50" s="128"/>
      <c r="L50" s="47"/>
    </row>
    <row r="51" spans="2:12" ht="9.75">
      <c r="B51" s="16"/>
      <c r="L51" s="16"/>
    </row>
    <row r="52" spans="2:12" ht="9.75">
      <c r="B52" s="16"/>
      <c r="L52" s="16"/>
    </row>
    <row r="53" spans="2:12" ht="9.75">
      <c r="B53" s="16"/>
      <c r="L53" s="16"/>
    </row>
    <row r="54" spans="2:12" ht="9.75">
      <c r="B54" s="16"/>
      <c r="L54" s="16"/>
    </row>
    <row r="55" spans="2:12" ht="9.75">
      <c r="B55" s="16"/>
      <c r="L55" s="16"/>
    </row>
    <row r="56" spans="2:12" ht="9.75">
      <c r="B56" s="16"/>
      <c r="L56" s="16"/>
    </row>
    <row r="57" spans="2:12" ht="9.75">
      <c r="B57" s="16"/>
      <c r="L57" s="16"/>
    </row>
    <row r="58" spans="2:12" ht="9.75">
      <c r="B58" s="16"/>
      <c r="L58" s="16"/>
    </row>
    <row r="59" spans="2:12" ht="9.75">
      <c r="B59" s="16"/>
      <c r="L59" s="16"/>
    </row>
    <row r="60" spans="2:12" ht="9.75">
      <c r="B60" s="16"/>
      <c r="L60" s="16"/>
    </row>
    <row r="61" spans="1:31" s="1" customFormat="1" ht="12">
      <c r="A61" s="30"/>
      <c r="B61" s="35"/>
      <c r="C61" s="30"/>
      <c r="D61" s="129" t="s">
        <v>48</v>
      </c>
      <c r="E61" s="130"/>
      <c r="F61" s="131" t="s">
        <v>49</v>
      </c>
      <c r="G61" s="129" t="s">
        <v>48</v>
      </c>
      <c r="H61" s="130"/>
      <c r="I61" s="130"/>
      <c r="J61" s="132" t="s">
        <v>49</v>
      </c>
      <c r="K61" s="130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9.75">
      <c r="B62" s="16"/>
      <c r="L62" s="16"/>
    </row>
    <row r="63" spans="2:12" ht="9.75">
      <c r="B63" s="16"/>
      <c r="L63" s="16"/>
    </row>
    <row r="64" spans="2:12" ht="9.75">
      <c r="B64" s="16"/>
      <c r="L64" s="16"/>
    </row>
    <row r="65" spans="1:31" s="1" customFormat="1" ht="12.75">
      <c r="A65" s="30"/>
      <c r="B65" s="35"/>
      <c r="C65" s="30"/>
      <c r="D65" s="127" t="s">
        <v>50</v>
      </c>
      <c r="E65" s="133"/>
      <c r="F65" s="133"/>
      <c r="G65" s="127" t="s">
        <v>51</v>
      </c>
      <c r="H65" s="133"/>
      <c r="I65" s="133"/>
      <c r="J65" s="133"/>
      <c r="K65" s="133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9.75">
      <c r="B66" s="16"/>
      <c r="L66" s="16"/>
    </row>
    <row r="67" spans="2:12" ht="9.75">
      <c r="B67" s="16"/>
      <c r="L67" s="16"/>
    </row>
    <row r="68" spans="2:12" ht="9.75">
      <c r="B68" s="16"/>
      <c r="L68" s="16"/>
    </row>
    <row r="69" spans="2:12" ht="9.75">
      <c r="B69" s="16"/>
      <c r="L69" s="16"/>
    </row>
    <row r="70" spans="2:12" ht="9.75">
      <c r="B70" s="16"/>
      <c r="L70" s="16"/>
    </row>
    <row r="71" spans="2:12" ht="9.75">
      <c r="B71" s="16"/>
      <c r="L71" s="16"/>
    </row>
    <row r="72" spans="2:12" ht="9.75">
      <c r="B72" s="16"/>
      <c r="L72" s="16"/>
    </row>
    <row r="73" spans="2:12" ht="9.75">
      <c r="B73" s="16"/>
      <c r="L73" s="16"/>
    </row>
    <row r="74" spans="2:12" ht="9.75">
      <c r="B74" s="16"/>
      <c r="L74" s="16"/>
    </row>
    <row r="75" spans="2:12" ht="9.75">
      <c r="B75" s="16"/>
      <c r="L75" s="16"/>
    </row>
    <row r="76" spans="1:31" s="1" customFormat="1" ht="12">
      <c r="A76" s="30"/>
      <c r="B76" s="35"/>
      <c r="C76" s="30"/>
      <c r="D76" s="129" t="s">
        <v>48</v>
      </c>
      <c r="E76" s="130"/>
      <c r="F76" s="131" t="s">
        <v>49</v>
      </c>
      <c r="G76" s="129" t="s">
        <v>48</v>
      </c>
      <c r="H76" s="130"/>
      <c r="I76" s="130"/>
      <c r="J76" s="132" t="s">
        <v>49</v>
      </c>
      <c r="K76" s="130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25" customHeight="1">
      <c r="A77" s="30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75" customHeight="1">
      <c r="A81" s="30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75" customHeight="1">
      <c r="A82" s="30"/>
      <c r="B82" s="31"/>
      <c r="C82" s="19" t="s">
        <v>117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7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2"/>
      <c r="D85" s="32"/>
      <c r="E85" s="251" t="str">
        <f>E7</f>
        <v>Výměna dveří ve dvoře, Ve Smečkách 33, Praha 1</v>
      </c>
      <c r="F85" s="252"/>
      <c r="G85" s="252"/>
      <c r="H85" s="252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>
      <c r="A86" s="30"/>
      <c r="B86" s="31"/>
      <c r="C86" s="25" t="s">
        <v>115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16.5" customHeight="1">
      <c r="A87" s="30"/>
      <c r="B87" s="31"/>
      <c r="C87" s="32"/>
      <c r="D87" s="32"/>
      <c r="E87" s="237" t="str">
        <f>E9</f>
        <v>Smečky- dveře01,03 - Vstup označený 01,03</v>
      </c>
      <c r="F87" s="250"/>
      <c r="G87" s="250"/>
      <c r="H87" s="250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6.7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2" customHeight="1">
      <c r="A89" s="30"/>
      <c r="B89" s="31"/>
      <c r="C89" s="25" t="s">
        <v>20</v>
      </c>
      <c r="D89" s="32"/>
      <c r="E89" s="32"/>
      <c r="F89" s="23" t="str">
        <f>F12</f>
        <v>Ve Smečkách 33, Praha 1</v>
      </c>
      <c r="G89" s="32"/>
      <c r="H89" s="32"/>
      <c r="I89" s="25" t="s">
        <v>22</v>
      </c>
      <c r="J89" s="62">
        <f>IF(J12="","",J12)</f>
        <v>0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6.7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5" customHeight="1">
      <c r="A91" s="30"/>
      <c r="B91" s="31"/>
      <c r="C91" s="25" t="s">
        <v>23</v>
      </c>
      <c r="D91" s="32"/>
      <c r="E91" s="32"/>
      <c r="F91" s="23" t="str">
        <f>E15</f>
        <v> </v>
      </c>
      <c r="G91" s="32"/>
      <c r="H91" s="32"/>
      <c r="I91" s="25" t="s">
        <v>29</v>
      </c>
      <c r="J91" s="28" t="str">
        <f>E21</f>
        <v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15" customHeight="1">
      <c r="A92" s="30"/>
      <c r="B92" s="31"/>
      <c r="C92" s="25" t="s">
        <v>27</v>
      </c>
      <c r="D92" s="32"/>
      <c r="E92" s="32"/>
      <c r="F92" s="23" t="str">
        <f>IF(E18="","",E18)</f>
        <v>Vyplň údaj</v>
      </c>
      <c r="G92" s="32"/>
      <c r="H92" s="32"/>
      <c r="I92" s="25" t="s">
        <v>31</v>
      </c>
      <c r="J92" s="28" t="str">
        <f>E24</f>
        <v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9.7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29.25" customHeight="1">
      <c r="A94" s="30"/>
      <c r="B94" s="31"/>
      <c r="C94" s="138" t="s">
        <v>118</v>
      </c>
      <c r="D94" s="39"/>
      <c r="E94" s="39"/>
      <c r="F94" s="39"/>
      <c r="G94" s="39"/>
      <c r="H94" s="39"/>
      <c r="I94" s="39"/>
      <c r="J94" s="139" t="s">
        <v>119</v>
      </c>
      <c r="K94" s="39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9.7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1" customFormat="1" ht="22.5" customHeight="1">
      <c r="A96" s="30"/>
      <c r="B96" s="31"/>
      <c r="C96" s="140" t="s">
        <v>120</v>
      </c>
      <c r="D96" s="32"/>
      <c r="E96" s="32"/>
      <c r="F96" s="32"/>
      <c r="G96" s="32"/>
      <c r="H96" s="32"/>
      <c r="I96" s="32"/>
      <c r="J96" s="79">
        <f>J122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121</v>
      </c>
    </row>
    <row r="97" spans="2:12" s="8" customFormat="1" ht="24.75" customHeight="1">
      <c r="B97" s="141"/>
      <c r="C97" s="142"/>
      <c r="D97" s="143" t="s">
        <v>122</v>
      </c>
      <c r="E97" s="144"/>
      <c r="F97" s="144"/>
      <c r="G97" s="144"/>
      <c r="H97" s="144"/>
      <c r="I97" s="144"/>
      <c r="J97" s="145">
        <f>J123</f>
        <v>0</v>
      </c>
      <c r="K97" s="142"/>
      <c r="L97" s="146"/>
    </row>
    <row r="98" spans="2:12" s="9" customFormat="1" ht="19.5" customHeight="1">
      <c r="B98" s="147"/>
      <c r="C98" s="148"/>
      <c r="D98" s="149" t="s">
        <v>123</v>
      </c>
      <c r="E98" s="150"/>
      <c r="F98" s="150"/>
      <c r="G98" s="150"/>
      <c r="H98" s="150"/>
      <c r="I98" s="150"/>
      <c r="J98" s="151">
        <f>J124</f>
        <v>0</v>
      </c>
      <c r="K98" s="148"/>
      <c r="L98" s="152"/>
    </row>
    <row r="99" spans="2:12" s="8" customFormat="1" ht="24.75" customHeight="1">
      <c r="B99" s="141"/>
      <c r="C99" s="142"/>
      <c r="D99" s="143" t="s">
        <v>124</v>
      </c>
      <c r="E99" s="144"/>
      <c r="F99" s="144"/>
      <c r="G99" s="144"/>
      <c r="H99" s="144"/>
      <c r="I99" s="144"/>
      <c r="J99" s="145">
        <f>J127</f>
        <v>0</v>
      </c>
      <c r="K99" s="142"/>
      <c r="L99" s="146"/>
    </row>
    <row r="100" spans="2:12" s="9" customFormat="1" ht="19.5" customHeight="1">
      <c r="B100" s="147"/>
      <c r="C100" s="148"/>
      <c r="D100" s="149" t="s">
        <v>125</v>
      </c>
      <c r="E100" s="150"/>
      <c r="F100" s="150"/>
      <c r="G100" s="150"/>
      <c r="H100" s="150"/>
      <c r="I100" s="150"/>
      <c r="J100" s="151">
        <f>J128</f>
        <v>0</v>
      </c>
      <c r="K100" s="148"/>
      <c r="L100" s="152"/>
    </row>
    <row r="101" spans="2:12" s="9" customFormat="1" ht="19.5" customHeight="1">
      <c r="B101" s="147"/>
      <c r="C101" s="148"/>
      <c r="D101" s="149" t="s">
        <v>126</v>
      </c>
      <c r="E101" s="150"/>
      <c r="F101" s="150"/>
      <c r="G101" s="150"/>
      <c r="H101" s="150"/>
      <c r="I101" s="150"/>
      <c r="J101" s="151">
        <f>J136</f>
        <v>0</v>
      </c>
      <c r="K101" s="148"/>
      <c r="L101" s="152"/>
    </row>
    <row r="102" spans="2:12" s="9" customFormat="1" ht="19.5" customHeight="1">
      <c r="B102" s="147"/>
      <c r="C102" s="148"/>
      <c r="D102" s="149" t="s">
        <v>127</v>
      </c>
      <c r="E102" s="150"/>
      <c r="F102" s="150"/>
      <c r="G102" s="150"/>
      <c r="H102" s="150"/>
      <c r="I102" s="150"/>
      <c r="J102" s="151">
        <f>J145</f>
        <v>0</v>
      </c>
      <c r="K102" s="148"/>
      <c r="L102" s="152"/>
    </row>
    <row r="103" spans="1:31" s="1" customFormat="1" ht="21.75" customHeight="1">
      <c r="A103" s="30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47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1" customFormat="1" ht="6.75" customHeight="1">
      <c r="A104" s="30"/>
      <c r="B104" s="50"/>
      <c r="C104" s="51"/>
      <c r="D104" s="51"/>
      <c r="E104" s="51"/>
      <c r="F104" s="51"/>
      <c r="G104" s="51"/>
      <c r="H104" s="51"/>
      <c r="I104" s="51"/>
      <c r="J104" s="51"/>
      <c r="K104" s="51"/>
      <c r="L104" s="47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31" s="1" customFormat="1" ht="6.75" customHeight="1">
      <c r="A108" s="30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1" customFormat="1" ht="24.75" customHeight="1">
      <c r="A109" s="30"/>
      <c r="B109" s="31"/>
      <c r="C109" s="19" t="s">
        <v>128</v>
      </c>
      <c r="D109" s="32"/>
      <c r="E109" s="32"/>
      <c r="F109" s="32"/>
      <c r="G109" s="32"/>
      <c r="H109" s="32"/>
      <c r="I109" s="32"/>
      <c r="J109" s="32"/>
      <c r="K109" s="32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1" customFormat="1" ht="6.75" customHeight="1">
      <c r="A110" s="30"/>
      <c r="B110" s="31"/>
      <c r="C110" s="32"/>
      <c r="D110" s="32"/>
      <c r="E110" s="32"/>
      <c r="F110" s="32"/>
      <c r="G110" s="32"/>
      <c r="H110" s="32"/>
      <c r="I110" s="32"/>
      <c r="J110" s="32"/>
      <c r="K110" s="32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1" customFormat="1" ht="12" customHeight="1">
      <c r="A111" s="30"/>
      <c r="B111" s="31"/>
      <c r="C111" s="25" t="s">
        <v>16</v>
      </c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1" customFormat="1" ht="16.5" customHeight="1">
      <c r="A112" s="30"/>
      <c r="B112" s="31"/>
      <c r="C112" s="32"/>
      <c r="D112" s="32"/>
      <c r="E112" s="251" t="str">
        <f>E7</f>
        <v>Výměna dveří ve dvoře, Ve Smečkách 33, Praha 1</v>
      </c>
      <c r="F112" s="252"/>
      <c r="G112" s="252"/>
      <c r="H112" s="25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1" customFormat="1" ht="12" customHeight="1">
      <c r="A113" s="30"/>
      <c r="B113" s="31"/>
      <c r="C113" s="25" t="s">
        <v>115</v>
      </c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1" customFormat="1" ht="16.5" customHeight="1">
      <c r="A114" s="30"/>
      <c r="B114" s="31"/>
      <c r="C114" s="32"/>
      <c r="D114" s="32"/>
      <c r="E114" s="237" t="str">
        <f>E9</f>
        <v>Smečky- dveře01,03 - Vstup označený 01,03</v>
      </c>
      <c r="F114" s="250"/>
      <c r="G114" s="250"/>
      <c r="H114" s="250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6.75" customHeight="1">
      <c r="A115" s="30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" customFormat="1" ht="12" customHeight="1">
      <c r="A116" s="30"/>
      <c r="B116" s="31"/>
      <c r="C116" s="25" t="s">
        <v>20</v>
      </c>
      <c r="D116" s="32"/>
      <c r="E116" s="32"/>
      <c r="F116" s="23" t="str">
        <f>F12</f>
        <v>Ve Smečkách 33, Praha 1</v>
      </c>
      <c r="G116" s="32"/>
      <c r="H116" s="32"/>
      <c r="I116" s="25" t="s">
        <v>22</v>
      </c>
      <c r="J116" s="62">
        <f>IF(J12="","",J12)</f>
        <v>0</v>
      </c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" customFormat="1" ht="6.75" customHeight="1">
      <c r="A117" s="30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15" customHeight="1">
      <c r="A118" s="30"/>
      <c r="B118" s="31"/>
      <c r="C118" s="25" t="s">
        <v>23</v>
      </c>
      <c r="D118" s="32"/>
      <c r="E118" s="32"/>
      <c r="F118" s="23" t="str">
        <f>E15</f>
        <v> </v>
      </c>
      <c r="G118" s="32"/>
      <c r="H118" s="32"/>
      <c r="I118" s="25" t="s">
        <v>29</v>
      </c>
      <c r="J118" s="28" t="str">
        <f>E21</f>
        <v> </v>
      </c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" customFormat="1" ht="15" customHeight="1">
      <c r="A119" s="30"/>
      <c r="B119" s="31"/>
      <c r="C119" s="25" t="s">
        <v>27</v>
      </c>
      <c r="D119" s="32"/>
      <c r="E119" s="32"/>
      <c r="F119" s="23" t="str">
        <f>IF(E18="","",E18)</f>
        <v>Vyplň údaj</v>
      </c>
      <c r="G119" s="32"/>
      <c r="H119" s="32"/>
      <c r="I119" s="25" t="s">
        <v>31</v>
      </c>
      <c r="J119" s="28" t="str">
        <f>E24</f>
        <v> </v>
      </c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9.75" customHeight="1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0" customFormat="1" ht="29.25" customHeight="1">
      <c r="A121" s="153"/>
      <c r="B121" s="154"/>
      <c r="C121" s="155" t="s">
        <v>129</v>
      </c>
      <c r="D121" s="156" t="s">
        <v>58</v>
      </c>
      <c r="E121" s="156" t="s">
        <v>54</v>
      </c>
      <c r="F121" s="156" t="s">
        <v>55</v>
      </c>
      <c r="G121" s="156" t="s">
        <v>130</v>
      </c>
      <c r="H121" s="156" t="s">
        <v>131</v>
      </c>
      <c r="I121" s="156" t="s">
        <v>132</v>
      </c>
      <c r="J121" s="156" t="s">
        <v>119</v>
      </c>
      <c r="K121" s="157" t="s">
        <v>133</v>
      </c>
      <c r="L121" s="158"/>
      <c r="M121" s="70" t="s">
        <v>1</v>
      </c>
      <c r="N121" s="71" t="s">
        <v>37</v>
      </c>
      <c r="O121" s="71" t="s">
        <v>134</v>
      </c>
      <c r="P121" s="71" t="s">
        <v>135</v>
      </c>
      <c r="Q121" s="71" t="s">
        <v>136</v>
      </c>
      <c r="R121" s="71" t="s">
        <v>137</v>
      </c>
      <c r="S121" s="71" t="s">
        <v>138</v>
      </c>
      <c r="T121" s="72" t="s">
        <v>139</v>
      </c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</row>
    <row r="122" spans="1:63" s="1" customFormat="1" ht="22.5" customHeight="1">
      <c r="A122" s="30"/>
      <c r="B122" s="31"/>
      <c r="C122" s="77" t="s">
        <v>140</v>
      </c>
      <c r="D122" s="32"/>
      <c r="E122" s="32"/>
      <c r="F122" s="32"/>
      <c r="G122" s="32"/>
      <c r="H122" s="32"/>
      <c r="I122" s="32"/>
      <c r="J122" s="159">
        <f>BK122</f>
        <v>0</v>
      </c>
      <c r="K122" s="32"/>
      <c r="L122" s="35"/>
      <c r="M122" s="73"/>
      <c r="N122" s="160"/>
      <c r="O122" s="74"/>
      <c r="P122" s="161">
        <f>P123+P127</f>
        <v>0</v>
      </c>
      <c r="Q122" s="74"/>
      <c r="R122" s="161">
        <f>R123+R127</f>
        <v>0.04157926</v>
      </c>
      <c r="S122" s="74"/>
      <c r="T122" s="162">
        <f>T123+T127</f>
        <v>0.0231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3" t="s">
        <v>72</v>
      </c>
      <c r="AU122" s="13" t="s">
        <v>121</v>
      </c>
      <c r="BK122" s="163">
        <f>BK123+BK127</f>
        <v>0</v>
      </c>
    </row>
    <row r="123" spans="2:63" s="11" customFormat="1" ht="25.5" customHeight="1">
      <c r="B123" s="164"/>
      <c r="C123" s="165"/>
      <c r="D123" s="166" t="s">
        <v>72</v>
      </c>
      <c r="E123" s="167" t="s">
        <v>141</v>
      </c>
      <c r="F123" s="167" t="s">
        <v>141</v>
      </c>
      <c r="G123" s="165"/>
      <c r="H123" s="165"/>
      <c r="I123" s="168"/>
      <c r="J123" s="169">
        <f>BK123</f>
        <v>0</v>
      </c>
      <c r="K123" s="165"/>
      <c r="L123" s="170"/>
      <c r="M123" s="171"/>
      <c r="N123" s="172"/>
      <c r="O123" s="172"/>
      <c r="P123" s="173">
        <f>P124</f>
        <v>0</v>
      </c>
      <c r="Q123" s="172"/>
      <c r="R123" s="173">
        <f>R124</f>
        <v>0.00016999999999999999</v>
      </c>
      <c r="S123" s="172"/>
      <c r="T123" s="174">
        <f>T124</f>
        <v>0</v>
      </c>
      <c r="AR123" s="175" t="s">
        <v>81</v>
      </c>
      <c r="AT123" s="176" t="s">
        <v>72</v>
      </c>
      <c r="AU123" s="176" t="s">
        <v>73</v>
      </c>
      <c r="AY123" s="175" t="s">
        <v>142</v>
      </c>
      <c r="BK123" s="177">
        <f>BK124</f>
        <v>0</v>
      </c>
    </row>
    <row r="124" spans="2:63" s="11" customFormat="1" ht="22.5" customHeight="1">
      <c r="B124" s="164"/>
      <c r="C124" s="165"/>
      <c r="D124" s="166" t="s">
        <v>72</v>
      </c>
      <c r="E124" s="178" t="s">
        <v>143</v>
      </c>
      <c r="F124" s="178" t="s">
        <v>144</v>
      </c>
      <c r="G124" s="165"/>
      <c r="H124" s="165"/>
      <c r="I124" s="168"/>
      <c r="J124" s="179">
        <f>BK124</f>
        <v>0</v>
      </c>
      <c r="K124" s="165"/>
      <c r="L124" s="170"/>
      <c r="M124" s="171"/>
      <c r="N124" s="172"/>
      <c r="O124" s="172"/>
      <c r="P124" s="173">
        <f>SUM(P125:P126)</f>
        <v>0</v>
      </c>
      <c r="Q124" s="172"/>
      <c r="R124" s="173">
        <f>SUM(R125:R126)</f>
        <v>0.00016999999999999999</v>
      </c>
      <c r="S124" s="172"/>
      <c r="T124" s="174">
        <f>SUM(T125:T126)</f>
        <v>0</v>
      </c>
      <c r="AR124" s="175" t="s">
        <v>81</v>
      </c>
      <c r="AT124" s="176" t="s">
        <v>72</v>
      </c>
      <c r="AU124" s="176" t="s">
        <v>81</v>
      </c>
      <c r="AY124" s="175" t="s">
        <v>142</v>
      </c>
      <c r="BK124" s="177">
        <f>SUM(BK125:BK126)</f>
        <v>0</v>
      </c>
    </row>
    <row r="125" spans="1:65" s="1" customFormat="1" ht="33" customHeight="1">
      <c r="A125" s="30"/>
      <c r="B125" s="31"/>
      <c r="C125" s="180" t="s">
        <v>81</v>
      </c>
      <c r="D125" s="180" t="s">
        <v>145</v>
      </c>
      <c r="E125" s="181" t="s">
        <v>146</v>
      </c>
      <c r="F125" s="182" t="s">
        <v>147</v>
      </c>
      <c r="G125" s="183" t="s">
        <v>148</v>
      </c>
      <c r="H125" s="184">
        <v>1</v>
      </c>
      <c r="I125" s="185"/>
      <c r="J125" s="186">
        <f>ROUND(I125*H125,2)</f>
        <v>0</v>
      </c>
      <c r="K125" s="182" t="s">
        <v>149</v>
      </c>
      <c r="L125" s="35"/>
      <c r="M125" s="187" t="s">
        <v>1</v>
      </c>
      <c r="N125" s="188" t="s">
        <v>38</v>
      </c>
      <c r="O125" s="67"/>
      <c r="P125" s="189">
        <f>O125*H125</f>
        <v>0</v>
      </c>
      <c r="Q125" s="189">
        <v>0.00013</v>
      </c>
      <c r="R125" s="189">
        <f>Q125*H125</f>
        <v>0.00013</v>
      </c>
      <c r="S125" s="189">
        <v>0</v>
      </c>
      <c r="T125" s="190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91" t="s">
        <v>150</v>
      </c>
      <c r="AT125" s="191" t="s">
        <v>145</v>
      </c>
      <c r="AU125" s="191" t="s">
        <v>83</v>
      </c>
      <c r="AY125" s="13" t="s">
        <v>142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3" t="s">
        <v>81</v>
      </c>
      <c r="BK125" s="192">
        <f>ROUND(I125*H125,2)</f>
        <v>0</v>
      </c>
      <c r="BL125" s="13" t="s">
        <v>150</v>
      </c>
      <c r="BM125" s="191" t="s">
        <v>151</v>
      </c>
    </row>
    <row r="126" spans="1:65" s="1" customFormat="1" ht="16.5" customHeight="1">
      <c r="A126" s="30"/>
      <c r="B126" s="31"/>
      <c r="C126" s="180" t="s">
        <v>83</v>
      </c>
      <c r="D126" s="180" t="s">
        <v>145</v>
      </c>
      <c r="E126" s="181" t="s">
        <v>152</v>
      </c>
      <c r="F126" s="182" t="s">
        <v>153</v>
      </c>
      <c r="G126" s="183" t="s">
        <v>148</v>
      </c>
      <c r="H126" s="184">
        <v>1</v>
      </c>
      <c r="I126" s="185"/>
      <c r="J126" s="186">
        <f>ROUND(I126*H126,2)</f>
        <v>0</v>
      </c>
      <c r="K126" s="182" t="s">
        <v>1</v>
      </c>
      <c r="L126" s="35"/>
      <c r="M126" s="187" t="s">
        <v>1</v>
      </c>
      <c r="N126" s="188" t="s">
        <v>38</v>
      </c>
      <c r="O126" s="67"/>
      <c r="P126" s="189">
        <f>O126*H126</f>
        <v>0</v>
      </c>
      <c r="Q126" s="189">
        <v>4E-05</v>
      </c>
      <c r="R126" s="189">
        <f>Q126*H126</f>
        <v>4E-05</v>
      </c>
      <c r="S126" s="189">
        <v>0</v>
      </c>
      <c r="T126" s="190">
        <f>S126*H126</f>
        <v>0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R126" s="191" t="s">
        <v>150</v>
      </c>
      <c r="AT126" s="191" t="s">
        <v>145</v>
      </c>
      <c r="AU126" s="191" t="s">
        <v>83</v>
      </c>
      <c r="AY126" s="13" t="s">
        <v>142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3" t="s">
        <v>81</v>
      </c>
      <c r="BK126" s="192">
        <f>ROUND(I126*H126,2)</f>
        <v>0</v>
      </c>
      <c r="BL126" s="13" t="s">
        <v>150</v>
      </c>
      <c r="BM126" s="191" t="s">
        <v>154</v>
      </c>
    </row>
    <row r="127" spans="2:63" s="11" customFormat="1" ht="25.5" customHeight="1">
      <c r="B127" s="164"/>
      <c r="C127" s="165"/>
      <c r="D127" s="166" t="s">
        <v>72</v>
      </c>
      <c r="E127" s="167" t="s">
        <v>155</v>
      </c>
      <c r="F127" s="167" t="s">
        <v>156</v>
      </c>
      <c r="G127" s="165"/>
      <c r="H127" s="165"/>
      <c r="I127" s="168"/>
      <c r="J127" s="169">
        <f>BK127</f>
        <v>0</v>
      </c>
      <c r="K127" s="165"/>
      <c r="L127" s="170"/>
      <c r="M127" s="171"/>
      <c r="N127" s="172"/>
      <c r="O127" s="172"/>
      <c r="P127" s="173">
        <f>P128+P136+P145</f>
        <v>0</v>
      </c>
      <c r="Q127" s="172"/>
      <c r="R127" s="173">
        <f>R128+R136+R145</f>
        <v>0.04140926</v>
      </c>
      <c r="S127" s="172"/>
      <c r="T127" s="174">
        <f>T128+T136+T145</f>
        <v>0.0231</v>
      </c>
      <c r="AR127" s="175" t="s">
        <v>83</v>
      </c>
      <c r="AT127" s="176" t="s">
        <v>72</v>
      </c>
      <c r="AU127" s="176" t="s">
        <v>73</v>
      </c>
      <c r="AY127" s="175" t="s">
        <v>142</v>
      </c>
      <c r="BK127" s="177">
        <f>BK128+BK136+BK145</f>
        <v>0</v>
      </c>
    </row>
    <row r="128" spans="2:63" s="11" customFormat="1" ht="22.5" customHeight="1">
      <c r="B128" s="164"/>
      <c r="C128" s="165"/>
      <c r="D128" s="166" t="s">
        <v>72</v>
      </c>
      <c r="E128" s="178" t="s">
        <v>157</v>
      </c>
      <c r="F128" s="178" t="s">
        <v>158</v>
      </c>
      <c r="G128" s="165"/>
      <c r="H128" s="165"/>
      <c r="I128" s="168"/>
      <c r="J128" s="179">
        <f>BK128</f>
        <v>0</v>
      </c>
      <c r="K128" s="165"/>
      <c r="L128" s="170"/>
      <c r="M128" s="171"/>
      <c r="N128" s="172"/>
      <c r="O128" s="172"/>
      <c r="P128" s="173">
        <f>SUM(P129:P135)</f>
        <v>0</v>
      </c>
      <c r="Q128" s="172"/>
      <c r="R128" s="173">
        <f>SUM(R129:R135)</f>
        <v>0</v>
      </c>
      <c r="S128" s="172"/>
      <c r="T128" s="174">
        <f>SUM(T129:T135)</f>
        <v>0</v>
      </c>
      <c r="AR128" s="175" t="s">
        <v>83</v>
      </c>
      <c r="AT128" s="176" t="s">
        <v>72</v>
      </c>
      <c r="AU128" s="176" t="s">
        <v>81</v>
      </c>
      <c r="AY128" s="175" t="s">
        <v>142</v>
      </c>
      <c r="BK128" s="177">
        <f>SUM(BK129:BK135)</f>
        <v>0</v>
      </c>
    </row>
    <row r="129" spans="1:65" s="1" customFormat="1" ht="16.5" customHeight="1">
      <c r="A129" s="30"/>
      <c r="B129" s="31"/>
      <c r="C129" s="180" t="s">
        <v>159</v>
      </c>
      <c r="D129" s="180" t="s">
        <v>145</v>
      </c>
      <c r="E129" s="181" t="s">
        <v>160</v>
      </c>
      <c r="F129" s="182" t="s">
        <v>161</v>
      </c>
      <c r="G129" s="183" t="s">
        <v>162</v>
      </c>
      <c r="H129" s="184">
        <v>3</v>
      </c>
      <c r="I129" s="185"/>
      <c r="J129" s="186">
        <f aca="true" t="shared" si="0" ref="J129:J135">ROUND(I129*H129,2)</f>
        <v>0</v>
      </c>
      <c r="K129" s="182" t="s">
        <v>1</v>
      </c>
      <c r="L129" s="35"/>
      <c r="M129" s="187" t="s">
        <v>1</v>
      </c>
      <c r="N129" s="188" t="s">
        <v>38</v>
      </c>
      <c r="O129" s="67"/>
      <c r="P129" s="189">
        <f aca="true" t="shared" si="1" ref="P129:P135">O129*H129</f>
        <v>0</v>
      </c>
      <c r="Q129" s="189">
        <v>0</v>
      </c>
      <c r="R129" s="189">
        <f aca="true" t="shared" si="2" ref="R129:R135">Q129*H129</f>
        <v>0</v>
      </c>
      <c r="S129" s="189">
        <v>0</v>
      </c>
      <c r="T129" s="190">
        <f aca="true" t="shared" si="3" ref="T129:T135"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91" t="s">
        <v>163</v>
      </c>
      <c r="AT129" s="191" t="s">
        <v>145</v>
      </c>
      <c r="AU129" s="191" t="s">
        <v>83</v>
      </c>
      <c r="AY129" s="13" t="s">
        <v>142</v>
      </c>
      <c r="BE129" s="192">
        <f aca="true" t="shared" si="4" ref="BE129:BE135">IF(N129="základní",J129,0)</f>
        <v>0</v>
      </c>
      <c r="BF129" s="192">
        <f aca="true" t="shared" si="5" ref="BF129:BF135">IF(N129="snížená",J129,0)</f>
        <v>0</v>
      </c>
      <c r="BG129" s="192">
        <f aca="true" t="shared" si="6" ref="BG129:BG135">IF(N129="zákl. přenesená",J129,0)</f>
        <v>0</v>
      </c>
      <c r="BH129" s="192">
        <f aca="true" t="shared" si="7" ref="BH129:BH135">IF(N129="sníž. přenesená",J129,0)</f>
        <v>0</v>
      </c>
      <c r="BI129" s="192">
        <f aca="true" t="shared" si="8" ref="BI129:BI135">IF(N129="nulová",J129,0)</f>
        <v>0</v>
      </c>
      <c r="BJ129" s="13" t="s">
        <v>81</v>
      </c>
      <c r="BK129" s="192">
        <f aca="true" t="shared" si="9" ref="BK129:BK135">ROUND(I129*H129,2)</f>
        <v>0</v>
      </c>
      <c r="BL129" s="13" t="s">
        <v>163</v>
      </c>
      <c r="BM129" s="191" t="s">
        <v>164</v>
      </c>
    </row>
    <row r="130" spans="1:65" s="1" customFormat="1" ht="16.5" customHeight="1">
      <c r="A130" s="30"/>
      <c r="B130" s="31"/>
      <c r="C130" s="180" t="s">
        <v>150</v>
      </c>
      <c r="D130" s="180" t="s">
        <v>145</v>
      </c>
      <c r="E130" s="181" t="s">
        <v>165</v>
      </c>
      <c r="F130" s="182" t="s">
        <v>166</v>
      </c>
      <c r="G130" s="183" t="s">
        <v>162</v>
      </c>
      <c r="H130" s="184">
        <v>3</v>
      </c>
      <c r="I130" s="185"/>
      <c r="J130" s="186">
        <f t="shared" si="0"/>
        <v>0</v>
      </c>
      <c r="K130" s="182" t="s">
        <v>1</v>
      </c>
      <c r="L130" s="35"/>
      <c r="M130" s="187" t="s">
        <v>1</v>
      </c>
      <c r="N130" s="188" t="s">
        <v>38</v>
      </c>
      <c r="O130" s="67"/>
      <c r="P130" s="189">
        <f t="shared" si="1"/>
        <v>0</v>
      </c>
      <c r="Q130" s="189">
        <v>0</v>
      </c>
      <c r="R130" s="189">
        <f t="shared" si="2"/>
        <v>0</v>
      </c>
      <c r="S130" s="189">
        <v>0</v>
      </c>
      <c r="T130" s="190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91" t="s">
        <v>163</v>
      </c>
      <c r="AT130" s="191" t="s">
        <v>145</v>
      </c>
      <c r="AU130" s="191" t="s">
        <v>83</v>
      </c>
      <c r="AY130" s="13" t="s">
        <v>142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3" t="s">
        <v>81</v>
      </c>
      <c r="BK130" s="192">
        <f t="shared" si="9"/>
        <v>0</v>
      </c>
      <c r="BL130" s="13" t="s">
        <v>163</v>
      </c>
      <c r="BM130" s="191" t="s">
        <v>167</v>
      </c>
    </row>
    <row r="131" spans="1:65" s="1" customFormat="1" ht="24" customHeight="1">
      <c r="A131" s="30"/>
      <c r="B131" s="31"/>
      <c r="C131" s="180" t="s">
        <v>168</v>
      </c>
      <c r="D131" s="180" t="s">
        <v>145</v>
      </c>
      <c r="E131" s="181" t="s">
        <v>169</v>
      </c>
      <c r="F131" s="182" t="s">
        <v>170</v>
      </c>
      <c r="G131" s="183" t="s">
        <v>148</v>
      </c>
      <c r="H131" s="184">
        <v>2</v>
      </c>
      <c r="I131" s="185"/>
      <c r="J131" s="186">
        <f t="shared" si="0"/>
        <v>0</v>
      </c>
      <c r="K131" s="182" t="s">
        <v>1</v>
      </c>
      <c r="L131" s="35"/>
      <c r="M131" s="187" t="s">
        <v>1</v>
      </c>
      <c r="N131" s="188" t="s">
        <v>38</v>
      </c>
      <c r="O131" s="67"/>
      <c r="P131" s="189">
        <f t="shared" si="1"/>
        <v>0</v>
      </c>
      <c r="Q131" s="189">
        <v>0</v>
      </c>
      <c r="R131" s="189">
        <f t="shared" si="2"/>
        <v>0</v>
      </c>
      <c r="S131" s="189">
        <v>0</v>
      </c>
      <c r="T131" s="190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91" t="s">
        <v>163</v>
      </c>
      <c r="AT131" s="191" t="s">
        <v>145</v>
      </c>
      <c r="AU131" s="191" t="s">
        <v>83</v>
      </c>
      <c r="AY131" s="13" t="s">
        <v>142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3" t="s">
        <v>81</v>
      </c>
      <c r="BK131" s="192">
        <f t="shared" si="9"/>
        <v>0</v>
      </c>
      <c r="BL131" s="13" t="s">
        <v>163</v>
      </c>
      <c r="BM131" s="191" t="s">
        <v>171</v>
      </c>
    </row>
    <row r="132" spans="1:65" s="1" customFormat="1" ht="16.5" customHeight="1">
      <c r="A132" s="30"/>
      <c r="B132" s="31"/>
      <c r="C132" s="180" t="s">
        <v>172</v>
      </c>
      <c r="D132" s="180" t="s">
        <v>145</v>
      </c>
      <c r="E132" s="181" t="s">
        <v>173</v>
      </c>
      <c r="F132" s="182" t="s">
        <v>174</v>
      </c>
      <c r="G132" s="183" t="s">
        <v>148</v>
      </c>
      <c r="H132" s="184">
        <v>2</v>
      </c>
      <c r="I132" s="185"/>
      <c r="J132" s="186">
        <f t="shared" si="0"/>
        <v>0</v>
      </c>
      <c r="K132" s="182" t="s">
        <v>1</v>
      </c>
      <c r="L132" s="35"/>
      <c r="M132" s="187" t="s">
        <v>1</v>
      </c>
      <c r="N132" s="188" t="s">
        <v>38</v>
      </c>
      <c r="O132" s="67"/>
      <c r="P132" s="189">
        <f t="shared" si="1"/>
        <v>0</v>
      </c>
      <c r="Q132" s="189">
        <v>0</v>
      </c>
      <c r="R132" s="189">
        <f t="shared" si="2"/>
        <v>0</v>
      </c>
      <c r="S132" s="189">
        <v>0</v>
      </c>
      <c r="T132" s="190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91" t="s">
        <v>163</v>
      </c>
      <c r="AT132" s="191" t="s">
        <v>145</v>
      </c>
      <c r="AU132" s="191" t="s">
        <v>83</v>
      </c>
      <c r="AY132" s="13" t="s">
        <v>142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3" t="s">
        <v>81</v>
      </c>
      <c r="BK132" s="192">
        <f t="shared" si="9"/>
        <v>0</v>
      </c>
      <c r="BL132" s="13" t="s">
        <v>163</v>
      </c>
      <c r="BM132" s="191" t="s">
        <v>175</v>
      </c>
    </row>
    <row r="133" spans="1:65" s="1" customFormat="1" ht="16.5" customHeight="1">
      <c r="A133" s="30"/>
      <c r="B133" s="31"/>
      <c r="C133" s="180" t="s">
        <v>176</v>
      </c>
      <c r="D133" s="180" t="s">
        <v>145</v>
      </c>
      <c r="E133" s="181" t="s">
        <v>177</v>
      </c>
      <c r="F133" s="182" t="s">
        <v>178</v>
      </c>
      <c r="G133" s="183" t="s">
        <v>148</v>
      </c>
      <c r="H133" s="184">
        <v>2</v>
      </c>
      <c r="I133" s="185"/>
      <c r="J133" s="186">
        <f t="shared" si="0"/>
        <v>0</v>
      </c>
      <c r="K133" s="182" t="s">
        <v>1</v>
      </c>
      <c r="L133" s="35"/>
      <c r="M133" s="187" t="s">
        <v>1</v>
      </c>
      <c r="N133" s="188" t="s">
        <v>38</v>
      </c>
      <c r="O133" s="67"/>
      <c r="P133" s="189">
        <f t="shared" si="1"/>
        <v>0</v>
      </c>
      <c r="Q133" s="189">
        <v>0</v>
      </c>
      <c r="R133" s="189">
        <f t="shared" si="2"/>
        <v>0</v>
      </c>
      <c r="S133" s="189">
        <v>0</v>
      </c>
      <c r="T133" s="190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91" t="s">
        <v>163</v>
      </c>
      <c r="AT133" s="191" t="s">
        <v>145</v>
      </c>
      <c r="AU133" s="191" t="s">
        <v>83</v>
      </c>
      <c r="AY133" s="13" t="s">
        <v>142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3" t="s">
        <v>81</v>
      </c>
      <c r="BK133" s="192">
        <f t="shared" si="9"/>
        <v>0</v>
      </c>
      <c r="BL133" s="13" t="s">
        <v>163</v>
      </c>
      <c r="BM133" s="191" t="s">
        <v>179</v>
      </c>
    </row>
    <row r="134" spans="1:65" s="1" customFormat="1" ht="16.5" customHeight="1">
      <c r="A134" s="30"/>
      <c r="B134" s="31"/>
      <c r="C134" s="180" t="s">
        <v>180</v>
      </c>
      <c r="D134" s="180" t="s">
        <v>145</v>
      </c>
      <c r="E134" s="181" t="s">
        <v>181</v>
      </c>
      <c r="F134" s="182" t="s">
        <v>182</v>
      </c>
      <c r="G134" s="183" t="s">
        <v>148</v>
      </c>
      <c r="H134" s="184">
        <v>2</v>
      </c>
      <c r="I134" s="185"/>
      <c r="J134" s="186">
        <f t="shared" si="0"/>
        <v>0</v>
      </c>
      <c r="K134" s="182" t="s">
        <v>1</v>
      </c>
      <c r="L134" s="35"/>
      <c r="M134" s="187" t="s">
        <v>1</v>
      </c>
      <c r="N134" s="188" t="s">
        <v>38</v>
      </c>
      <c r="O134" s="67"/>
      <c r="P134" s="189">
        <f t="shared" si="1"/>
        <v>0</v>
      </c>
      <c r="Q134" s="189">
        <v>0</v>
      </c>
      <c r="R134" s="189">
        <f t="shared" si="2"/>
        <v>0</v>
      </c>
      <c r="S134" s="189">
        <v>0</v>
      </c>
      <c r="T134" s="190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91" t="s">
        <v>163</v>
      </c>
      <c r="AT134" s="191" t="s">
        <v>145</v>
      </c>
      <c r="AU134" s="191" t="s">
        <v>83</v>
      </c>
      <c r="AY134" s="13" t="s">
        <v>142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3" t="s">
        <v>81</v>
      </c>
      <c r="BK134" s="192">
        <f t="shared" si="9"/>
        <v>0</v>
      </c>
      <c r="BL134" s="13" t="s">
        <v>163</v>
      </c>
      <c r="BM134" s="191" t="s">
        <v>183</v>
      </c>
    </row>
    <row r="135" spans="1:65" s="1" customFormat="1" ht="16.5" customHeight="1">
      <c r="A135" s="30"/>
      <c r="B135" s="31"/>
      <c r="C135" s="180" t="s">
        <v>7</v>
      </c>
      <c r="D135" s="180" t="s">
        <v>145</v>
      </c>
      <c r="E135" s="181" t="s">
        <v>184</v>
      </c>
      <c r="F135" s="182" t="s">
        <v>185</v>
      </c>
      <c r="G135" s="183" t="s">
        <v>148</v>
      </c>
      <c r="H135" s="184">
        <v>2</v>
      </c>
      <c r="I135" s="185"/>
      <c r="J135" s="186">
        <f t="shared" si="0"/>
        <v>0</v>
      </c>
      <c r="K135" s="182" t="s">
        <v>1</v>
      </c>
      <c r="L135" s="35"/>
      <c r="M135" s="187" t="s">
        <v>1</v>
      </c>
      <c r="N135" s="188" t="s">
        <v>38</v>
      </c>
      <c r="O135" s="67"/>
      <c r="P135" s="189">
        <f t="shared" si="1"/>
        <v>0</v>
      </c>
      <c r="Q135" s="189">
        <v>0</v>
      </c>
      <c r="R135" s="189">
        <f t="shared" si="2"/>
        <v>0</v>
      </c>
      <c r="S135" s="189">
        <v>0</v>
      </c>
      <c r="T135" s="190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91" t="s">
        <v>163</v>
      </c>
      <c r="AT135" s="191" t="s">
        <v>145</v>
      </c>
      <c r="AU135" s="191" t="s">
        <v>83</v>
      </c>
      <c r="AY135" s="13" t="s">
        <v>142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3" t="s">
        <v>81</v>
      </c>
      <c r="BK135" s="192">
        <f t="shared" si="9"/>
        <v>0</v>
      </c>
      <c r="BL135" s="13" t="s">
        <v>163</v>
      </c>
      <c r="BM135" s="191" t="s">
        <v>186</v>
      </c>
    </row>
    <row r="136" spans="2:63" s="11" customFormat="1" ht="22.5" customHeight="1">
      <c r="B136" s="164"/>
      <c r="C136" s="165"/>
      <c r="D136" s="166" t="s">
        <v>72</v>
      </c>
      <c r="E136" s="178" t="s">
        <v>187</v>
      </c>
      <c r="F136" s="178" t="s">
        <v>188</v>
      </c>
      <c r="G136" s="165"/>
      <c r="H136" s="165"/>
      <c r="I136" s="168"/>
      <c r="J136" s="179">
        <f>BK136</f>
        <v>0</v>
      </c>
      <c r="K136" s="165"/>
      <c r="L136" s="170"/>
      <c r="M136" s="171"/>
      <c r="N136" s="172"/>
      <c r="O136" s="172"/>
      <c r="P136" s="173">
        <f>SUM(P137:P144)</f>
        <v>0</v>
      </c>
      <c r="Q136" s="172"/>
      <c r="R136" s="173">
        <f>SUM(R137:R144)</f>
        <v>0.023704760000000002</v>
      </c>
      <c r="S136" s="172"/>
      <c r="T136" s="174">
        <f>SUM(T137:T144)</f>
        <v>0</v>
      </c>
      <c r="AR136" s="175" t="s">
        <v>83</v>
      </c>
      <c r="AT136" s="176" t="s">
        <v>72</v>
      </c>
      <c r="AU136" s="176" t="s">
        <v>81</v>
      </c>
      <c r="AY136" s="175" t="s">
        <v>142</v>
      </c>
      <c r="BK136" s="177">
        <f>SUM(BK137:BK144)</f>
        <v>0</v>
      </c>
    </row>
    <row r="137" spans="1:65" s="1" customFormat="1" ht="24" customHeight="1">
      <c r="A137" s="30"/>
      <c r="B137" s="31"/>
      <c r="C137" s="180" t="s">
        <v>189</v>
      </c>
      <c r="D137" s="180" t="s">
        <v>145</v>
      </c>
      <c r="E137" s="181" t="s">
        <v>190</v>
      </c>
      <c r="F137" s="182" t="s">
        <v>191</v>
      </c>
      <c r="G137" s="183" t="s">
        <v>192</v>
      </c>
      <c r="H137" s="184">
        <v>25.464</v>
      </c>
      <c r="I137" s="185"/>
      <c r="J137" s="186">
        <f aca="true" t="shared" si="10" ref="J137:J144">ROUND(I137*H137,2)</f>
        <v>0</v>
      </c>
      <c r="K137" s="182" t="s">
        <v>149</v>
      </c>
      <c r="L137" s="35"/>
      <c r="M137" s="187" t="s">
        <v>1</v>
      </c>
      <c r="N137" s="188" t="s">
        <v>38</v>
      </c>
      <c r="O137" s="67"/>
      <c r="P137" s="189">
        <f aca="true" t="shared" si="11" ref="P137:P144">O137*H137</f>
        <v>0</v>
      </c>
      <c r="Q137" s="189">
        <v>0.00011</v>
      </c>
      <c r="R137" s="189">
        <f aca="true" t="shared" si="12" ref="R137:R144">Q137*H137</f>
        <v>0.00280104</v>
      </c>
      <c r="S137" s="189">
        <v>0</v>
      </c>
      <c r="T137" s="190">
        <f aca="true" t="shared" si="13" ref="T137:T144"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91" t="s">
        <v>163</v>
      </c>
      <c r="AT137" s="191" t="s">
        <v>145</v>
      </c>
      <c r="AU137" s="191" t="s">
        <v>83</v>
      </c>
      <c r="AY137" s="13" t="s">
        <v>142</v>
      </c>
      <c r="BE137" s="192">
        <f aca="true" t="shared" si="14" ref="BE137:BE144">IF(N137="základní",J137,0)</f>
        <v>0</v>
      </c>
      <c r="BF137" s="192">
        <f aca="true" t="shared" si="15" ref="BF137:BF144">IF(N137="snížená",J137,0)</f>
        <v>0</v>
      </c>
      <c r="BG137" s="192">
        <f aca="true" t="shared" si="16" ref="BG137:BG144">IF(N137="zákl. přenesená",J137,0)</f>
        <v>0</v>
      </c>
      <c r="BH137" s="192">
        <f aca="true" t="shared" si="17" ref="BH137:BH144">IF(N137="sníž. přenesená",J137,0)</f>
        <v>0</v>
      </c>
      <c r="BI137" s="192">
        <f aca="true" t="shared" si="18" ref="BI137:BI144">IF(N137="nulová",J137,0)</f>
        <v>0</v>
      </c>
      <c r="BJ137" s="13" t="s">
        <v>81</v>
      </c>
      <c r="BK137" s="192">
        <f aca="true" t="shared" si="19" ref="BK137:BK144">ROUND(I137*H137,2)</f>
        <v>0</v>
      </c>
      <c r="BL137" s="13" t="s">
        <v>163</v>
      </c>
      <c r="BM137" s="191" t="s">
        <v>193</v>
      </c>
    </row>
    <row r="138" spans="1:65" s="1" customFormat="1" ht="24" customHeight="1">
      <c r="A138" s="30"/>
      <c r="B138" s="31"/>
      <c r="C138" s="180" t="s">
        <v>194</v>
      </c>
      <c r="D138" s="180" t="s">
        <v>145</v>
      </c>
      <c r="E138" s="181" t="s">
        <v>195</v>
      </c>
      <c r="F138" s="182" t="s">
        <v>196</v>
      </c>
      <c r="G138" s="183" t="s">
        <v>192</v>
      </c>
      <c r="H138" s="184">
        <v>25.464</v>
      </c>
      <c r="I138" s="185"/>
      <c r="J138" s="186">
        <f t="shared" si="10"/>
        <v>0</v>
      </c>
      <c r="K138" s="182" t="s">
        <v>149</v>
      </c>
      <c r="L138" s="35"/>
      <c r="M138" s="187" t="s">
        <v>1</v>
      </c>
      <c r="N138" s="188" t="s">
        <v>38</v>
      </c>
      <c r="O138" s="67"/>
      <c r="P138" s="189">
        <f t="shared" si="11"/>
        <v>0</v>
      </c>
      <c r="Q138" s="189">
        <v>2E-05</v>
      </c>
      <c r="R138" s="189">
        <f t="shared" si="12"/>
        <v>0.00050928</v>
      </c>
      <c r="S138" s="189">
        <v>0</v>
      </c>
      <c r="T138" s="190">
        <f t="shared" si="1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91" t="s">
        <v>163</v>
      </c>
      <c r="AT138" s="191" t="s">
        <v>145</v>
      </c>
      <c r="AU138" s="191" t="s">
        <v>83</v>
      </c>
      <c r="AY138" s="13" t="s">
        <v>142</v>
      </c>
      <c r="BE138" s="192">
        <f t="shared" si="14"/>
        <v>0</v>
      </c>
      <c r="BF138" s="192">
        <f t="shared" si="15"/>
        <v>0</v>
      </c>
      <c r="BG138" s="192">
        <f t="shared" si="16"/>
        <v>0</v>
      </c>
      <c r="BH138" s="192">
        <f t="shared" si="17"/>
        <v>0</v>
      </c>
      <c r="BI138" s="192">
        <f t="shared" si="18"/>
        <v>0</v>
      </c>
      <c r="BJ138" s="13" t="s">
        <v>81</v>
      </c>
      <c r="BK138" s="192">
        <f t="shared" si="19"/>
        <v>0</v>
      </c>
      <c r="BL138" s="13" t="s">
        <v>163</v>
      </c>
      <c r="BM138" s="191" t="s">
        <v>197</v>
      </c>
    </row>
    <row r="139" spans="1:65" s="1" customFormat="1" ht="24" customHeight="1">
      <c r="A139" s="30"/>
      <c r="B139" s="31"/>
      <c r="C139" s="180" t="s">
        <v>143</v>
      </c>
      <c r="D139" s="180" t="s">
        <v>145</v>
      </c>
      <c r="E139" s="181" t="s">
        <v>198</v>
      </c>
      <c r="F139" s="182" t="s">
        <v>199</v>
      </c>
      <c r="G139" s="183" t="s">
        <v>192</v>
      </c>
      <c r="H139" s="184">
        <v>25.464</v>
      </c>
      <c r="I139" s="185"/>
      <c r="J139" s="186">
        <f t="shared" si="10"/>
        <v>0</v>
      </c>
      <c r="K139" s="182" t="s">
        <v>149</v>
      </c>
      <c r="L139" s="35"/>
      <c r="M139" s="187" t="s">
        <v>1</v>
      </c>
      <c r="N139" s="188" t="s">
        <v>38</v>
      </c>
      <c r="O139" s="67"/>
      <c r="P139" s="189">
        <f t="shared" si="11"/>
        <v>0</v>
      </c>
      <c r="Q139" s="189">
        <v>0</v>
      </c>
      <c r="R139" s="189">
        <f t="shared" si="12"/>
        <v>0</v>
      </c>
      <c r="S139" s="189">
        <v>0</v>
      </c>
      <c r="T139" s="190">
        <f t="shared" si="1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91" t="s">
        <v>163</v>
      </c>
      <c r="AT139" s="191" t="s">
        <v>145</v>
      </c>
      <c r="AU139" s="191" t="s">
        <v>83</v>
      </c>
      <c r="AY139" s="13" t="s">
        <v>142</v>
      </c>
      <c r="BE139" s="192">
        <f t="shared" si="14"/>
        <v>0</v>
      </c>
      <c r="BF139" s="192">
        <f t="shared" si="15"/>
        <v>0</v>
      </c>
      <c r="BG139" s="192">
        <f t="shared" si="16"/>
        <v>0</v>
      </c>
      <c r="BH139" s="192">
        <f t="shared" si="17"/>
        <v>0</v>
      </c>
      <c r="BI139" s="192">
        <f t="shared" si="18"/>
        <v>0</v>
      </c>
      <c r="BJ139" s="13" t="s">
        <v>81</v>
      </c>
      <c r="BK139" s="192">
        <f t="shared" si="19"/>
        <v>0</v>
      </c>
      <c r="BL139" s="13" t="s">
        <v>163</v>
      </c>
      <c r="BM139" s="191" t="s">
        <v>200</v>
      </c>
    </row>
    <row r="140" spans="1:65" s="1" customFormat="1" ht="24" customHeight="1">
      <c r="A140" s="30"/>
      <c r="B140" s="31"/>
      <c r="C140" s="180" t="s">
        <v>201</v>
      </c>
      <c r="D140" s="180" t="s">
        <v>145</v>
      </c>
      <c r="E140" s="181" t="s">
        <v>202</v>
      </c>
      <c r="F140" s="182" t="s">
        <v>203</v>
      </c>
      <c r="G140" s="183" t="s">
        <v>192</v>
      </c>
      <c r="H140" s="184">
        <v>25.464</v>
      </c>
      <c r="I140" s="185"/>
      <c r="J140" s="186">
        <f t="shared" si="10"/>
        <v>0</v>
      </c>
      <c r="K140" s="182" t="s">
        <v>204</v>
      </c>
      <c r="L140" s="35"/>
      <c r="M140" s="187" t="s">
        <v>1</v>
      </c>
      <c r="N140" s="188" t="s">
        <v>38</v>
      </c>
      <c r="O140" s="67"/>
      <c r="P140" s="189">
        <f t="shared" si="11"/>
        <v>0</v>
      </c>
      <c r="Q140" s="189">
        <v>0</v>
      </c>
      <c r="R140" s="189">
        <f t="shared" si="12"/>
        <v>0</v>
      </c>
      <c r="S140" s="189">
        <v>0</v>
      </c>
      <c r="T140" s="190">
        <f t="shared" si="1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91" t="s">
        <v>163</v>
      </c>
      <c r="AT140" s="191" t="s">
        <v>145</v>
      </c>
      <c r="AU140" s="191" t="s">
        <v>83</v>
      </c>
      <c r="AY140" s="13" t="s">
        <v>142</v>
      </c>
      <c r="BE140" s="192">
        <f t="shared" si="14"/>
        <v>0</v>
      </c>
      <c r="BF140" s="192">
        <f t="shared" si="15"/>
        <v>0</v>
      </c>
      <c r="BG140" s="192">
        <f t="shared" si="16"/>
        <v>0</v>
      </c>
      <c r="BH140" s="192">
        <f t="shared" si="17"/>
        <v>0</v>
      </c>
      <c r="BI140" s="192">
        <f t="shared" si="18"/>
        <v>0</v>
      </c>
      <c r="BJ140" s="13" t="s">
        <v>81</v>
      </c>
      <c r="BK140" s="192">
        <f t="shared" si="19"/>
        <v>0</v>
      </c>
      <c r="BL140" s="13" t="s">
        <v>163</v>
      </c>
      <c r="BM140" s="191" t="s">
        <v>205</v>
      </c>
    </row>
    <row r="141" spans="1:65" s="1" customFormat="1" ht="24" customHeight="1">
      <c r="A141" s="30"/>
      <c r="B141" s="31"/>
      <c r="C141" s="193" t="s">
        <v>206</v>
      </c>
      <c r="D141" s="193" t="s">
        <v>207</v>
      </c>
      <c r="E141" s="194" t="s">
        <v>208</v>
      </c>
      <c r="F141" s="195" t="s">
        <v>209</v>
      </c>
      <c r="G141" s="196" t="s">
        <v>210</v>
      </c>
      <c r="H141" s="197">
        <v>7.639</v>
      </c>
      <c r="I141" s="198"/>
      <c r="J141" s="199">
        <f t="shared" si="10"/>
        <v>0</v>
      </c>
      <c r="K141" s="195" t="s">
        <v>204</v>
      </c>
      <c r="L141" s="200"/>
      <c r="M141" s="201" t="s">
        <v>1</v>
      </c>
      <c r="N141" s="202" t="s">
        <v>38</v>
      </c>
      <c r="O141" s="67"/>
      <c r="P141" s="189">
        <f t="shared" si="11"/>
        <v>0</v>
      </c>
      <c r="Q141" s="189">
        <v>0.001</v>
      </c>
      <c r="R141" s="189">
        <f t="shared" si="12"/>
        <v>0.007639000000000001</v>
      </c>
      <c r="S141" s="189">
        <v>0</v>
      </c>
      <c r="T141" s="190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91" t="s">
        <v>211</v>
      </c>
      <c r="AT141" s="191" t="s">
        <v>207</v>
      </c>
      <c r="AU141" s="191" t="s">
        <v>83</v>
      </c>
      <c r="AY141" s="13" t="s">
        <v>142</v>
      </c>
      <c r="BE141" s="192">
        <f t="shared" si="14"/>
        <v>0</v>
      </c>
      <c r="BF141" s="192">
        <f t="shared" si="15"/>
        <v>0</v>
      </c>
      <c r="BG141" s="192">
        <f t="shared" si="16"/>
        <v>0</v>
      </c>
      <c r="BH141" s="192">
        <f t="shared" si="17"/>
        <v>0</v>
      </c>
      <c r="BI141" s="192">
        <f t="shared" si="18"/>
        <v>0</v>
      </c>
      <c r="BJ141" s="13" t="s">
        <v>81</v>
      </c>
      <c r="BK141" s="192">
        <f t="shared" si="19"/>
        <v>0</v>
      </c>
      <c r="BL141" s="13" t="s">
        <v>163</v>
      </c>
      <c r="BM141" s="191" t="s">
        <v>212</v>
      </c>
    </row>
    <row r="142" spans="1:65" s="1" customFormat="1" ht="24" customHeight="1">
      <c r="A142" s="30"/>
      <c r="B142" s="31"/>
      <c r="C142" s="180" t="s">
        <v>213</v>
      </c>
      <c r="D142" s="180" t="s">
        <v>145</v>
      </c>
      <c r="E142" s="181" t="s">
        <v>214</v>
      </c>
      <c r="F142" s="182" t="s">
        <v>215</v>
      </c>
      <c r="G142" s="183" t="s">
        <v>192</v>
      </c>
      <c r="H142" s="184">
        <v>50.928</v>
      </c>
      <c r="I142" s="185"/>
      <c r="J142" s="186">
        <f t="shared" si="10"/>
        <v>0</v>
      </c>
      <c r="K142" s="182" t="s">
        <v>204</v>
      </c>
      <c r="L142" s="35"/>
      <c r="M142" s="187" t="s">
        <v>1</v>
      </c>
      <c r="N142" s="188" t="s">
        <v>38</v>
      </c>
      <c r="O142" s="67"/>
      <c r="P142" s="189">
        <f t="shared" si="11"/>
        <v>0</v>
      </c>
      <c r="Q142" s="189">
        <v>0</v>
      </c>
      <c r="R142" s="189">
        <f t="shared" si="12"/>
        <v>0</v>
      </c>
      <c r="S142" s="189">
        <v>0</v>
      </c>
      <c r="T142" s="190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91" t="s">
        <v>163</v>
      </c>
      <c r="AT142" s="191" t="s">
        <v>145</v>
      </c>
      <c r="AU142" s="191" t="s">
        <v>83</v>
      </c>
      <c r="AY142" s="13" t="s">
        <v>142</v>
      </c>
      <c r="BE142" s="192">
        <f t="shared" si="14"/>
        <v>0</v>
      </c>
      <c r="BF142" s="192">
        <f t="shared" si="15"/>
        <v>0</v>
      </c>
      <c r="BG142" s="192">
        <f t="shared" si="16"/>
        <v>0</v>
      </c>
      <c r="BH142" s="192">
        <f t="shared" si="17"/>
        <v>0</v>
      </c>
      <c r="BI142" s="192">
        <f t="shared" si="18"/>
        <v>0</v>
      </c>
      <c r="BJ142" s="13" t="s">
        <v>81</v>
      </c>
      <c r="BK142" s="192">
        <f t="shared" si="19"/>
        <v>0</v>
      </c>
      <c r="BL142" s="13" t="s">
        <v>163</v>
      </c>
      <c r="BM142" s="191" t="s">
        <v>216</v>
      </c>
    </row>
    <row r="143" spans="1:65" s="1" customFormat="1" ht="16.5" customHeight="1">
      <c r="A143" s="30"/>
      <c r="B143" s="31"/>
      <c r="C143" s="193" t="s">
        <v>217</v>
      </c>
      <c r="D143" s="193" t="s">
        <v>207</v>
      </c>
      <c r="E143" s="194" t="s">
        <v>218</v>
      </c>
      <c r="F143" s="195" t="s">
        <v>219</v>
      </c>
      <c r="G143" s="196" t="s">
        <v>220</v>
      </c>
      <c r="H143" s="197">
        <v>6.366</v>
      </c>
      <c r="I143" s="198"/>
      <c r="J143" s="199">
        <f t="shared" si="10"/>
        <v>0</v>
      </c>
      <c r="K143" s="195" t="s">
        <v>204</v>
      </c>
      <c r="L143" s="200"/>
      <c r="M143" s="201" t="s">
        <v>1</v>
      </c>
      <c r="N143" s="202" t="s">
        <v>38</v>
      </c>
      <c r="O143" s="67"/>
      <c r="P143" s="189">
        <f t="shared" si="11"/>
        <v>0</v>
      </c>
      <c r="Q143" s="189">
        <v>0.00084</v>
      </c>
      <c r="R143" s="189">
        <f t="shared" si="12"/>
        <v>0.00534744</v>
      </c>
      <c r="S143" s="189">
        <v>0</v>
      </c>
      <c r="T143" s="190">
        <f t="shared" si="1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91" t="s">
        <v>211</v>
      </c>
      <c r="AT143" s="191" t="s">
        <v>207</v>
      </c>
      <c r="AU143" s="191" t="s">
        <v>83</v>
      </c>
      <c r="AY143" s="13" t="s">
        <v>142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3" t="s">
        <v>81</v>
      </c>
      <c r="BK143" s="192">
        <f t="shared" si="19"/>
        <v>0</v>
      </c>
      <c r="BL143" s="13" t="s">
        <v>163</v>
      </c>
      <c r="BM143" s="191" t="s">
        <v>221</v>
      </c>
    </row>
    <row r="144" spans="1:65" s="1" customFormat="1" ht="24" customHeight="1">
      <c r="A144" s="30"/>
      <c r="B144" s="31"/>
      <c r="C144" s="180" t="s">
        <v>222</v>
      </c>
      <c r="D144" s="180" t="s">
        <v>145</v>
      </c>
      <c r="E144" s="181" t="s">
        <v>223</v>
      </c>
      <c r="F144" s="182" t="s">
        <v>224</v>
      </c>
      <c r="G144" s="183" t="s">
        <v>192</v>
      </c>
      <c r="H144" s="184">
        <v>23.15</v>
      </c>
      <c r="I144" s="185"/>
      <c r="J144" s="186">
        <f t="shared" si="10"/>
        <v>0</v>
      </c>
      <c r="K144" s="182" t="s">
        <v>149</v>
      </c>
      <c r="L144" s="35"/>
      <c r="M144" s="187" t="s">
        <v>1</v>
      </c>
      <c r="N144" s="188" t="s">
        <v>38</v>
      </c>
      <c r="O144" s="67"/>
      <c r="P144" s="189">
        <f t="shared" si="11"/>
        <v>0</v>
      </c>
      <c r="Q144" s="189">
        <v>0.00032</v>
      </c>
      <c r="R144" s="189">
        <f t="shared" si="12"/>
        <v>0.0074080000000000005</v>
      </c>
      <c r="S144" s="189">
        <v>0</v>
      </c>
      <c r="T144" s="190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91" t="s">
        <v>163</v>
      </c>
      <c r="AT144" s="191" t="s">
        <v>145</v>
      </c>
      <c r="AU144" s="191" t="s">
        <v>83</v>
      </c>
      <c r="AY144" s="13" t="s">
        <v>142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3" t="s">
        <v>81</v>
      </c>
      <c r="BK144" s="192">
        <f t="shared" si="19"/>
        <v>0</v>
      </c>
      <c r="BL144" s="13" t="s">
        <v>163</v>
      </c>
      <c r="BM144" s="191" t="s">
        <v>225</v>
      </c>
    </row>
    <row r="145" spans="2:63" s="11" customFormat="1" ht="22.5" customHeight="1">
      <c r="B145" s="164"/>
      <c r="C145" s="165"/>
      <c r="D145" s="166" t="s">
        <v>72</v>
      </c>
      <c r="E145" s="178" t="s">
        <v>226</v>
      </c>
      <c r="F145" s="178" t="s">
        <v>227</v>
      </c>
      <c r="G145" s="165"/>
      <c r="H145" s="165"/>
      <c r="I145" s="168"/>
      <c r="J145" s="179">
        <f>BK145</f>
        <v>0</v>
      </c>
      <c r="K145" s="165"/>
      <c r="L145" s="170"/>
      <c r="M145" s="171"/>
      <c r="N145" s="172"/>
      <c r="O145" s="172"/>
      <c r="P145" s="173">
        <f>SUM(P146:P149)</f>
        <v>0</v>
      </c>
      <c r="Q145" s="172"/>
      <c r="R145" s="173">
        <f>SUM(R146:R149)</f>
        <v>0.017704499999999998</v>
      </c>
      <c r="S145" s="172"/>
      <c r="T145" s="174">
        <f>SUM(T146:T149)</f>
        <v>0.0231</v>
      </c>
      <c r="AR145" s="175" t="s">
        <v>83</v>
      </c>
      <c r="AT145" s="176" t="s">
        <v>72</v>
      </c>
      <c r="AU145" s="176" t="s">
        <v>81</v>
      </c>
      <c r="AY145" s="175" t="s">
        <v>142</v>
      </c>
      <c r="BK145" s="177">
        <f>SUM(BK146:BK149)</f>
        <v>0</v>
      </c>
    </row>
    <row r="146" spans="1:65" s="1" customFormat="1" ht="24" customHeight="1">
      <c r="A146" s="30"/>
      <c r="B146" s="31"/>
      <c r="C146" s="180" t="s">
        <v>8</v>
      </c>
      <c r="D146" s="180" t="s">
        <v>145</v>
      </c>
      <c r="E146" s="181" t="s">
        <v>228</v>
      </c>
      <c r="F146" s="182" t="s">
        <v>229</v>
      </c>
      <c r="G146" s="183" t="s">
        <v>192</v>
      </c>
      <c r="H146" s="184">
        <v>1.65</v>
      </c>
      <c r="I146" s="185"/>
      <c r="J146" s="186">
        <f>ROUND(I146*H146,2)</f>
        <v>0</v>
      </c>
      <c r="K146" s="182" t="s">
        <v>204</v>
      </c>
      <c r="L146" s="35"/>
      <c r="M146" s="187" t="s">
        <v>1</v>
      </c>
      <c r="N146" s="188" t="s">
        <v>38</v>
      </c>
      <c r="O146" s="67"/>
      <c r="P146" s="189">
        <f>O146*H146</f>
        <v>0</v>
      </c>
      <c r="Q146" s="189">
        <v>0</v>
      </c>
      <c r="R146" s="189">
        <f>Q146*H146</f>
        <v>0</v>
      </c>
      <c r="S146" s="189">
        <v>0.014</v>
      </c>
      <c r="T146" s="190">
        <f>S146*H146</f>
        <v>0.0231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91" t="s">
        <v>163</v>
      </c>
      <c r="AT146" s="191" t="s">
        <v>145</v>
      </c>
      <c r="AU146" s="191" t="s">
        <v>83</v>
      </c>
      <c r="AY146" s="13" t="s">
        <v>142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3" t="s">
        <v>81</v>
      </c>
      <c r="BK146" s="192">
        <f>ROUND(I146*H146,2)</f>
        <v>0</v>
      </c>
      <c r="BL146" s="13" t="s">
        <v>163</v>
      </c>
      <c r="BM146" s="191" t="s">
        <v>230</v>
      </c>
    </row>
    <row r="147" spans="1:65" s="1" customFormat="1" ht="24" customHeight="1">
      <c r="A147" s="30"/>
      <c r="B147" s="31"/>
      <c r="C147" s="180" t="s">
        <v>163</v>
      </c>
      <c r="D147" s="180" t="s">
        <v>145</v>
      </c>
      <c r="E147" s="181" t="s">
        <v>231</v>
      </c>
      <c r="F147" s="182" t="s">
        <v>232</v>
      </c>
      <c r="G147" s="183" t="s">
        <v>233</v>
      </c>
      <c r="H147" s="184">
        <v>1.65</v>
      </c>
      <c r="I147" s="185"/>
      <c r="J147" s="186">
        <f>ROUND(I147*H147,2)</f>
        <v>0</v>
      </c>
      <c r="K147" s="182" t="s">
        <v>204</v>
      </c>
      <c r="L147" s="35"/>
      <c r="M147" s="187" t="s">
        <v>1</v>
      </c>
      <c r="N147" s="188" t="s">
        <v>38</v>
      </c>
      <c r="O147" s="6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91" t="s">
        <v>163</v>
      </c>
      <c r="AT147" s="191" t="s">
        <v>145</v>
      </c>
      <c r="AU147" s="191" t="s">
        <v>83</v>
      </c>
      <c r="AY147" s="13" t="s">
        <v>142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3" t="s">
        <v>81</v>
      </c>
      <c r="BK147" s="192">
        <f>ROUND(I147*H147,2)</f>
        <v>0</v>
      </c>
      <c r="BL147" s="13" t="s">
        <v>163</v>
      </c>
      <c r="BM147" s="191" t="s">
        <v>234</v>
      </c>
    </row>
    <row r="148" spans="1:65" s="1" customFormat="1" ht="24" customHeight="1">
      <c r="A148" s="30"/>
      <c r="B148" s="31"/>
      <c r="C148" s="180" t="s">
        <v>235</v>
      </c>
      <c r="D148" s="180" t="s">
        <v>145</v>
      </c>
      <c r="E148" s="181" t="s">
        <v>236</v>
      </c>
      <c r="F148" s="182" t="s">
        <v>237</v>
      </c>
      <c r="G148" s="183" t="s">
        <v>192</v>
      </c>
      <c r="H148" s="184">
        <v>1.65</v>
      </c>
      <c r="I148" s="185"/>
      <c r="J148" s="186">
        <f>ROUND(I148*H148,2)</f>
        <v>0</v>
      </c>
      <c r="K148" s="182" t="s">
        <v>204</v>
      </c>
      <c r="L148" s="35"/>
      <c r="M148" s="187" t="s">
        <v>1</v>
      </c>
      <c r="N148" s="188" t="s">
        <v>38</v>
      </c>
      <c r="O148" s="67"/>
      <c r="P148" s="189">
        <f>O148*H148</f>
        <v>0</v>
      </c>
      <c r="Q148" s="189">
        <v>0.01073</v>
      </c>
      <c r="R148" s="189">
        <f>Q148*H148</f>
        <v>0.017704499999999998</v>
      </c>
      <c r="S148" s="189">
        <v>0</v>
      </c>
      <c r="T148" s="190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91" t="s">
        <v>163</v>
      </c>
      <c r="AT148" s="191" t="s">
        <v>145</v>
      </c>
      <c r="AU148" s="191" t="s">
        <v>83</v>
      </c>
      <c r="AY148" s="13" t="s">
        <v>142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3" t="s">
        <v>81</v>
      </c>
      <c r="BK148" s="192">
        <f>ROUND(I148*H148,2)</f>
        <v>0</v>
      </c>
      <c r="BL148" s="13" t="s">
        <v>163</v>
      </c>
      <c r="BM148" s="191" t="s">
        <v>238</v>
      </c>
    </row>
    <row r="149" spans="1:65" s="1" customFormat="1" ht="16.5" customHeight="1">
      <c r="A149" s="30"/>
      <c r="B149" s="31"/>
      <c r="C149" s="180" t="s">
        <v>239</v>
      </c>
      <c r="D149" s="180" t="s">
        <v>145</v>
      </c>
      <c r="E149" s="181" t="s">
        <v>240</v>
      </c>
      <c r="F149" s="182" t="s">
        <v>241</v>
      </c>
      <c r="G149" s="183" t="s">
        <v>242</v>
      </c>
      <c r="H149" s="203"/>
      <c r="I149" s="185"/>
      <c r="J149" s="186">
        <f>ROUND(I149*H149,2)</f>
        <v>0</v>
      </c>
      <c r="K149" s="182" t="s">
        <v>204</v>
      </c>
      <c r="L149" s="35"/>
      <c r="M149" s="204" t="s">
        <v>1</v>
      </c>
      <c r="N149" s="205" t="s">
        <v>38</v>
      </c>
      <c r="O149" s="206"/>
      <c r="P149" s="207">
        <f>O149*H149</f>
        <v>0</v>
      </c>
      <c r="Q149" s="207">
        <v>0</v>
      </c>
      <c r="R149" s="207">
        <f>Q149*H149</f>
        <v>0</v>
      </c>
      <c r="S149" s="207">
        <v>0</v>
      </c>
      <c r="T149" s="208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91" t="s">
        <v>163</v>
      </c>
      <c r="AT149" s="191" t="s">
        <v>145</v>
      </c>
      <c r="AU149" s="191" t="s">
        <v>83</v>
      </c>
      <c r="AY149" s="13" t="s">
        <v>142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3" t="s">
        <v>81</v>
      </c>
      <c r="BK149" s="192">
        <f>ROUND(I149*H149,2)</f>
        <v>0</v>
      </c>
      <c r="BL149" s="13" t="s">
        <v>163</v>
      </c>
      <c r="BM149" s="191" t="s">
        <v>243</v>
      </c>
    </row>
    <row r="150" spans="1:31" s="1" customFormat="1" ht="6.75" customHeight="1">
      <c r="A150" s="30"/>
      <c r="B150" s="50"/>
      <c r="C150" s="51"/>
      <c r="D150" s="51"/>
      <c r="E150" s="51"/>
      <c r="F150" s="51"/>
      <c r="G150" s="51"/>
      <c r="H150" s="51"/>
      <c r="I150" s="51"/>
      <c r="J150" s="51"/>
      <c r="K150" s="51"/>
      <c r="L150" s="35"/>
      <c r="M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</row>
  </sheetData>
  <sheetProtection sheet="1" objects="1" scenarios="1" formatColumns="0" formatRows="0" autoFilter="0"/>
  <autoFilter ref="C121:K14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1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86</v>
      </c>
    </row>
    <row r="3" spans="2:46" ht="6.7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6"/>
      <c r="AT3" s="13" t="s">
        <v>83</v>
      </c>
    </row>
    <row r="4" spans="2:46" ht="24.75" customHeight="1">
      <c r="B4" s="16"/>
      <c r="D4" s="105" t="s">
        <v>114</v>
      </c>
      <c r="L4" s="16"/>
      <c r="M4" s="106" t="s">
        <v>10</v>
      </c>
      <c r="AT4" s="13" t="s">
        <v>4</v>
      </c>
    </row>
    <row r="5" spans="2:12" ht="6.75" customHeight="1">
      <c r="B5" s="16"/>
      <c r="L5" s="16"/>
    </row>
    <row r="6" spans="2:12" ht="12" customHeight="1">
      <c r="B6" s="16"/>
      <c r="D6" s="107" t="s">
        <v>16</v>
      </c>
      <c r="L6" s="16"/>
    </row>
    <row r="7" spans="2:12" ht="16.5" customHeight="1">
      <c r="B7" s="16"/>
      <c r="E7" s="253" t="str">
        <f>'Rekapitulace stavby'!K6</f>
        <v>Výměna dveří ve dvoře, Ve Smečkách 33, Praha 1</v>
      </c>
      <c r="F7" s="254"/>
      <c r="G7" s="254"/>
      <c r="H7" s="254"/>
      <c r="L7" s="16"/>
    </row>
    <row r="8" spans="1:31" s="1" customFormat="1" ht="12" customHeight="1">
      <c r="A8" s="30"/>
      <c r="B8" s="35"/>
      <c r="C8" s="30"/>
      <c r="D8" s="107" t="s">
        <v>115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1" customFormat="1" ht="16.5" customHeight="1">
      <c r="A9" s="30"/>
      <c r="B9" s="35"/>
      <c r="C9" s="30"/>
      <c r="D9" s="30"/>
      <c r="E9" s="255" t="s">
        <v>244</v>
      </c>
      <c r="F9" s="256"/>
      <c r="G9" s="256"/>
      <c r="H9" s="256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9.7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2" customHeight="1">
      <c r="A11" s="30"/>
      <c r="B11" s="35"/>
      <c r="C11" s="30"/>
      <c r="D11" s="107" t="s">
        <v>18</v>
      </c>
      <c r="E11" s="30"/>
      <c r="F11" s="108" t="s">
        <v>1</v>
      </c>
      <c r="G11" s="30"/>
      <c r="H11" s="30"/>
      <c r="I11" s="107" t="s">
        <v>19</v>
      </c>
      <c r="J11" s="108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5"/>
      <c r="C12" s="30"/>
      <c r="D12" s="107" t="s">
        <v>20</v>
      </c>
      <c r="E12" s="30"/>
      <c r="F12" s="108" t="s">
        <v>21</v>
      </c>
      <c r="G12" s="30"/>
      <c r="H12" s="30"/>
      <c r="I12" s="107" t="s">
        <v>22</v>
      </c>
      <c r="J12" s="109">
        <f>'Rekapitulace stavby'!AN8</f>
        <v>0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0.5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5"/>
      <c r="C14" s="30"/>
      <c r="D14" s="107" t="s">
        <v>23</v>
      </c>
      <c r="E14" s="30"/>
      <c r="F14" s="30"/>
      <c r="G14" s="30"/>
      <c r="H14" s="30"/>
      <c r="I14" s="107" t="s">
        <v>24</v>
      </c>
      <c r="J14" s="108">
        <f>IF('Rekapitulace stavby'!AN10="","",'Rekapitulace stavby'!AN10)</f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8" customHeight="1">
      <c r="A15" s="30"/>
      <c r="B15" s="35"/>
      <c r="C15" s="30"/>
      <c r="D15" s="30"/>
      <c r="E15" s="108" t="str">
        <f>IF('Rekapitulace stavby'!E11="","",'Rekapitulace stavby'!E11)</f>
        <v> </v>
      </c>
      <c r="F15" s="30"/>
      <c r="G15" s="30"/>
      <c r="H15" s="30"/>
      <c r="I15" s="107" t="s">
        <v>26</v>
      </c>
      <c r="J15" s="108">
        <f>IF('Rekapitulace stavby'!AN11="","",'Rekapitulace stavby'!AN11)</f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6.7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5"/>
      <c r="C17" s="30"/>
      <c r="D17" s="107" t="s">
        <v>27</v>
      </c>
      <c r="E17" s="30"/>
      <c r="F17" s="30"/>
      <c r="G17" s="30"/>
      <c r="H17" s="30"/>
      <c r="I17" s="107" t="s">
        <v>24</v>
      </c>
      <c r="J17" s="26" t="str">
        <f>'Rekapitulace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5"/>
      <c r="C18" s="30"/>
      <c r="D18" s="30"/>
      <c r="E18" s="257" t="str">
        <f>'Rekapitulace stavby'!E14</f>
        <v>Vyplň údaj</v>
      </c>
      <c r="F18" s="258"/>
      <c r="G18" s="258"/>
      <c r="H18" s="258"/>
      <c r="I18" s="107" t="s">
        <v>26</v>
      </c>
      <c r="J18" s="26" t="str">
        <f>'Rekapitulace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7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5"/>
      <c r="C20" s="30"/>
      <c r="D20" s="107" t="s">
        <v>29</v>
      </c>
      <c r="E20" s="30"/>
      <c r="F20" s="30"/>
      <c r="G20" s="30"/>
      <c r="H20" s="30"/>
      <c r="I20" s="107" t="s">
        <v>24</v>
      </c>
      <c r="J20" s="108">
        <f>IF('Rekapitulace stavby'!AN16="","",'Rekapitulace stavby'!AN16)</f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5"/>
      <c r="C21" s="30"/>
      <c r="D21" s="30"/>
      <c r="E21" s="108" t="str">
        <f>IF('Rekapitulace stavby'!E17="","",'Rekapitulace stavby'!E17)</f>
        <v> </v>
      </c>
      <c r="F21" s="30"/>
      <c r="G21" s="30"/>
      <c r="H21" s="30"/>
      <c r="I21" s="107" t="s">
        <v>26</v>
      </c>
      <c r="J21" s="108">
        <f>IF('Rekapitulace stavby'!AN17="","",'Rekapitulace stavby'!AN17)</f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7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5"/>
      <c r="C23" s="30"/>
      <c r="D23" s="107" t="s">
        <v>31</v>
      </c>
      <c r="E23" s="30"/>
      <c r="F23" s="30"/>
      <c r="G23" s="30"/>
      <c r="H23" s="30"/>
      <c r="I23" s="107" t="s">
        <v>24</v>
      </c>
      <c r="J23" s="108">
        <f>IF('Rekapitulace stavby'!AN19="","",'Rekapitulace stavby'!AN19)</f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5"/>
      <c r="C24" s="30"/>
      <c r="D24" s="30"/>
      <c r="E24" s="108" t="str">
        <f>IF('Rekapitulace stavby'!E20="","",'Rekapitulace stavby'!E20)</f>
        <v> </v>
      </c>
      <c r="F24" s="30"/>
      <c r="G24" s="30"/>
      <c r="H24" s="30"/>
      <c r="I24" s="107" t="s">
        <v>26</v>
      </c>
      <c r="J24" s="108">
        <f>IF('Rekapitulace stavby'!AN20="","",'Rekapitulace stavby'!AN20)</f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7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5"/>
      <c r="C26" s="30"/>
      <c r="D26" s="107" t="s">
        <v>32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110"/>
      <c r="B27" s="111"/>
      <c r="C27" s="110"/>
      <c r="D27" s="110"/>
      <c r="E27" s="259" t="s">
        <v>1</v>
      </c>
      <c r="F27" s="259"/>
      <c r="G27" s="259"/>
      <c r="H27" s="25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1" customFormat="1" ht="6.7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5"/>
      <c r="C29" s="30"/>
      <c r="D29" s="113"/>
      <c r="E29" s="113"/>
      <c r="F29" s="113"/>
      <c r="G29" s="113"/>
      <c r="H29" s="113"/>
      <c r="I29" s="113"/>
      <c r="J29" s="113"/>
      <c r="K29" s="113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4.75" customHeight="1">
      <c r="A30" s="30"/>
      <c r="B30" s="35"/>
      <c r="C30" s="30"/>
      <c r="D30" s="114" t="s">
        <v>33</v>
      </c>
      <c r="E30" s="30"/>
      <c r="F30" s="30"/>
      <c r="G30" s="30"/>
      <c r="H30" s="30"/>
      <c r="I30" s="30"/>
      <c r="J30" s="115">
        <f>ROUND(J127,2)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5"/>
      <c r="C31" s="30"/>
      <c r="D31" s="113"/>
      <c r="E31" s="113"/>
      <c r="F31" s="113"/>
      <c r="G31" s="113"/>
      <c r="H31" s="113"/>
      <c r="I31" s="113"/>
      <c r="J31" s="113"/>
      <c r="K31" s="113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25" customHeight="1">
      <c r="A32" s="30"/>
      <c r="B32" s="35"/>
      <c r="C32" s="30"/>
      <c r="D32" s="30"/>
      <c r="E32" s="30"/>
      <c r="F32" s="116" t="s">
        <v>35</v>
      </c>
      <c r="G32" s="30"/>
      <c r="H32" s="30"/>
      <c r="I32" s="116" t="s">
        <v>34</v>
      </c>
      <c r="J32" s="116" t="s">
        <v>36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25" customHeight="1">
      <c r="A33" s="30"/>
      <c r="B33" s="35"/>
      <c r="C33" s="30"/>
      <c r="D33" s="117" t="s">
        <v>37</v>
      </c>
      <c r="E33" s="107" t="s">
        <v>38</v>
      </c>
      <c r="F33" s="118">
        <f>ROUND((SUM(BE127:BE170)),2)</f>
        <v>0</v>
      </c>
      <c r="G33" s="30"/>
      <c r="H33" s="30"/>
      <c r="I33" s="119">
        <v>0.21</v>
      </c>
      <c r="J33" s="118">
        <f>ROUND(((SUM(BE127:BE170))*I33),2)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5"/>
      <c r="C34" s="30"/>
      <c r="D34" s="30"/>
      <c r="E34" s="107" t="s">
        <v>39</v>
      </c>
      <c r="F34" s="118">
        <f>ROUND((SUM(BF127:BF170)),2)</f>
        <v>0</v>
      </c>
      <c r="G34" s="30"/>
      <c r="H34" s="30"/>
      <c r="I34" s="119">
        <v>0.15</v>
      </c>
      <c r="J34" s="118">
        <f>ROUND(((SUM(BF127:BF170))*I34),2)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 hidden="1">
      <c r="A35" s="30"/>
      <c r="B35" s="35"/>
      <c r="C35" s="30"/>
      <c r="D35" s="30"/>
      <c r="E35" s="107" t="s">
        <v>40</v>
      </c>
      <c r="F35" s="118">
        <f>ROUND((SUM(BG127:BG170)),2)</f>
        <v>0</v>
      </c>
      <c r="G35" s="30"/>
      <c r="H35" s="30"/>
      <c r="I35" s="119">
        <v>0.21</v>
      </c>
      <c r="J35" s="118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 hidden="1">
      <c r="A36" s="30"/>
      <c r="B36" s="35"/>
      <c r="C36" s="30"/>
      <c r="D36" s="30"/>
      <c r="E36" s="107" t="s">
        <v>41</v>
      </c>
      <c r="F36" s="118">
        <f>ROUND((SUM(BH127:BH170)),2)</f>
        <v>0</v>
      </c>
      <c r="G36" s="30"/>
      <c r="H36" s="30"/>
      <c r="I36" s="119">
        <v>0.15</v>
      </c>
      <c r="J36" s="118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5"/>
      <c r="C37" s="30"/>
      <c r="D37" s="30"/>
      <c r="E37" s="107" t="s">
        <v>42</v>
      </c>
      <c r="F37" s="118">
        <f>ROUND((SUM(BI127:BI170)),2)</f>
        <v>0</v>
      </c>
      <c r="G37" s="30"/>
      <c r="H37" s="30"/>
      <c r="I37" s="119">
        <v>0</v>
      </c>
      <c r="J37" s="118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7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4.75" customHeight="1">
      <c r="A39" s="30"/>
      <c r="B39" s="35"/>
      <c r="C39" s="120"/>
      <c r="D39" s="121" t="s">
        <v>43</v>
      </c>
      <c r="E39" s="122"/>
      <c r="F39" s="122"/>
      <c r="G39" s="123" t="s">
        <v>44</v>
      </c>
      <c r="H39" s="124" t="s">
        <v>45</v>
      </c>
      <c r="I39" s="122"/>
      <c r="J39" s="125">
        <f>SUM(J30:J37)</f>
        <v>0</v>
      </c>
      <c r="K39" s="126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4.25" customHeight="1">
      <c r="B41" s="16"/>
      <c r="L41" s="16"/>
    </row>
    <row r="42" spans="2:12" ht="14.25" customHeight="1">
      <c r="B42" s="16"/>
      <c r="L42" s="16"/>
    </row>
    <row r="43" spans="2:12" ht="14.25" customHeight="1">
      <c r="B43" s="16"/>
      <c r="L43" s="16"/>
    </row>
    <row r="44" spans="2:12" ht="14.25" customHeight="1">
      <c r="B44" s="16"/>
      <c r="L44" s="16"/>
    </row>
    <row r="45" spans="2:12" ht="14.25" customHeight="1">
      <c r="B45" s="16"/>
      <c r="L45" s="16"/>
    </row>
    <row r="46" spans="2:12" ht="14.25" customHeight="1">
      <c r="B46" s="16"/>
      <c r="L46" s="16"/>
    </row>
    <row r="47" spans="2:12" ht="14.25" customHeight="1">
      <c r="B47" s="16"/>
      <c r="L47" s="16"/>
    </row>
    <row r="48" spans="2:12" ht="14.25" customHeight="1">
      <c r="B48" s="16"/>
      <c r="L48" s="16"/>
    </row>
    <row r="49" spans="2:12" ht="14.25" customHeight="1">
      <c r="B49" s="16"/>
      <c r="L49" s="16"/>
    </row>
    <row r="50" spans="2:12" s="1" customFormat="1" ht="14.25" customHeight="1">
      <c r="B50" s="47"/>
      <c r="D50" s="127" t="s">
        <v>46</v>
      </c>
      <c r="E50" s="128"/>
      <c r="F50" s="128"/>
      <c r="G50" s="127" t="s">
        <v>47</v>
      </c>
      <c r="H50" s="128"/>
      <c r="I50" s="128"/>
      <c r="J50" s="128"/>
      <c r="K50" s="128"/>
      <c r="L50" s="47"/>
    </row>
    <row r="51" spans="2:12" ht="9.75">
      <c r="B51" s="16"/>
      <c r="L51" s="16"/>
    </row>
    <row r="52" spans="2:12" ht="9.75">
      <c r="B52" s="16"/>
      <c r="L52" s="16"/>
    </row>
    <row r="53" spans="2:12" ht="9.75">
      <c r="B53" s="16"/>
      <c r="L53" s="16"/>
    </row>
    <row r="54" spans="2:12" ht="9.75">
      <c r="B54" s="16"/>
      <c r="L54" s="16"/>
    </row>
    <row r="55" spans="2:12" ht="9.75">
      <c r="B55" s="16"/>
      <c r="L55" s="16"/>
    </row>
    <row r="56" spans="2:12" ht="9.75">
      <c r="B56" s="16"/>
      <c r="L56" s="16"/>
    </row>
    <row r="57" spans="2:12" ht="9.75">
      <c r="B57" s="16"/>
      <c r="L57" s="16"/>
    </row>
    <row r="58" spans="2:12" ht="9.75">
      <c r="B58" s="16"/>
      <c r="L58" s="16"/>
    </row>
    <row r="59" spans="2:12" ht="9.75">
      <c r="B59" s="16"/>
      <c r="L59" s="16"/>
    </row>
    <row r="60" spans="2:12" ht="9.75">
      <c r="B60" s="16"/>
      <c r="L60" s="16"/>
    </row>
    <row r="61" spans="1:31" s="1" customFormat="1" ht="12">
      <c r="A61" s="30"/>
      <c r="B61" s="35"/>
      <c r="C61" s="30"/>
      <c r="D61" s="129" t="s">
        <v>48</v>
      </c>
      <c r="E61" s="130"/>
      <c r="F61" s="131" t="s">
        <v>49</v>
      </c>
      <c r="G61" s="129" t="s">
        <v>48</v>
      </c>
      <c r="H61" s="130"/>
      <c r="I61" s="130"/>
      <c r="J61" s="132" t="s">
        <v>49</v>
      </c>
      <c r="K61" s="130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9.75">
      <c r="B62" s="16"/>
      <c r="L62" s="16"/>
    </row>
    <row r="63" spans="2:12" ht="9.75">
      <c r="B63" s="16"/>
      <c r="L63" s="16"/>
    </row>
    <row r="64" spans="2:12" ht="9.75">
      <c r="B64" s="16"/>
      <c r="L64" s="16"/>
    </row>
    <row r="65" spans="1:31" s="1" customFormat="1" ht="12.75">
      <c r="A65" s="30"/>
      <c r="B65" s="35"/>
      <c r="C65" s="30"/>
      <c r="D65" s="127" t="s">
        <v>50</v>
      </c>
      <c r="E65" s="133"/>
      <c r="F65" s="133"/>
      <c r="G65" s="127" t="s">
        <v>51</v>
      </c>
      <c r="H65" s="133"/>
      <c r="I65" s="133"/>
      <c r="J65" s="133"/>
      <c r="K65" s="133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9.75">
      <c r="B66" s="16"/>
      <c r="L66" s="16"/>
    </row>
    <row r="67" spans="2:12" ht="9.75">
      <c r="B67" s="16"/>
      <c r="L67" s="16"/>
    </row>
    <row r="68" spans="2:12" ht="9.75">
      <c r="B68" s="16"/>
      <c r="L68" s="16"/>
    </row>
    <row r="69" spans="2:12" ht="9.75">
      <c r="B69" s="16"/>
      <c r="L69" s="16"/>
    </row>
    <row r="70" spans="2:12" ht="9.75">
      <c r="B70" s="16"/>
      <c r="L70" s="16"/>
    </row>
    <row r="71" spans="2:12" ht="9.75">
      <c r="B71" s="16"/>
      <c r="L71" s="16"/>
    </row>
    <row r="72" spans="2:12" ht="9.75">
      <c r="B72" s="16"/>
      <c r="L72" s="16"/>
    </row>
    <row r="73" spans="2:12" ht="9.75">
      <c r="B73" s="16"/>
      <c r="L73" s="16"/>
    </row>
    <row r="74" spans="2:12" ht="9.75">
      <c r="B74" s="16"/>
      <c r="L74" s="16"/>
    </row>
    <row r="75" spans="2:12" ht="9.75">
      <c r="B75" s="16"/>
      <c r="L75" s="16"/>
    </row>
    <row r="76" spans="1:31" s="1" customFormat="1" ht="12">
      <c r="A76" s="30"/>
      <c r="B76" s="35"/>
      <c r="C76" s="30"/>
      <c r="D76" s="129" t="s">
        <v>48</v>
      </c>
      <c r="E76" s="130"/>
      <c r="F76" s="131" t="s">
        <v>49</v>
      </c>
      <c r="G76" s="129" t="s">
        <v>48</v>
      </c>
      <c r="H76" s="130"/>
      <c r="I76" s="130"/>
      <c r="J76" s="132" t="s">
        <v>49</v>
      </c>
      <c r="K76" s="130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25" customHeight="1">
      <c r="A77" s="30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75" customHeight="1">
      <c r="A81" s="30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75" customHeight="1">
      <c r="A82" s="30"/>
      <c r="B82" s="31"/>
      <c r="C82" s="19" t="s">
        <v>117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7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2"/>
      <c r="D85" s="32"/>
      <c r="E85" s="251" t="str">
        <f>E7</f>
        <v>Výměna dveří ve dvoře, Ve Smečkách 33, Praha 1</v>
      </c>
      <c r="F85" s="252"/>
      <c r="G85" s="252"/>
      <c r="H85" s="252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>
      <c r="A86" s="30"/>
      <c r="B86" s="31"/>
      <c r="C86" s="25" t="s">
        <v>115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16.5" customHeight="1">
      <c r="A87" s="30"/>
      <c r="B87" s="31"/>
      <c r="C87" s="32"/>
      <c r="D87" s="32"/>
      <c r="E87" s="237" t="str">
        <f>E9</f>
        <v>Smečky- dveře02 - Vstup označený 02</v>
      </c>
      <c r="F87" s="250"/>
      <c r="G87" s="250"/>
      <c r="H87" s="250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6.7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2" customHeight="1">
      <c r="A89" s="30"/>
      <c r="B89" s="31"/>
      <c r="C89" s="25" t="s">
        <v>20</v>
      </c>
      <c r="D89" s="32"/>
      <c r="E89" s="32"/>
      <c r="F89" s="23" t="str">
        <f>F12</f>
        <v>Ve Smečkách 33, Praha 1</v>
      </c>
      <c r="G89" s="32"/>
      <c r="H89" s="32"/>
      <c r="I89" s="25" t="s">
        <v>22</v>
      </c>
      <c r="J89" s="62">
        <f>IF(J12="","",J12)</f>
        <v>0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6.7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5" customHeight="1">
      <c r="A91" s="30"/>
      <c r="B91" s="31"/>
      <c r="C91" s="25" t="s">
        <v>23</v>
      </c>
      <c r="D91" s="32"/>
      <c r="E91" s="32"/>
      <c r="F91" s="23" t="str">
        <f>E15</f>
        <v> </v>
      </c>
      <c r="G91" s="32"/>
      <c r="H91" s="32"/>
      <c r="I91" s="25" t="s">
        <v>29</v>
      </c>
      <c r="J91" s="28" t="str">
        <f>E21</f>
        <v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15" customHeight="1">
      <c r="A92" s="30"/>
      <c r="B92" s="31"/>
      <c r="C92" s="25" t="s">
        <v>27</v>
      </c>
      <c r="D92" s="32"/>
      <c r="E92" s="32"/>
      <c r="F92" s="23" t="str">
        <f>IF(E18="","",E18)</f>
        <v>Vyplň údaj</v>
      </c>
      <c r="G92" s="32"/>
      <c r="H92" s="32"/>
      <c r="I92" s="25" t="s">
        <v>31</v>
      </c>
      <c r="J92" s="28" t="str">
        <f>E24</f>
        <v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9.7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29.25" customHeight="1">
      <c r="A94" s="30"/>
      <c r="B94" s="31"/>
      <c r="C94" s="138" t="s">
        <v>118</v>
      </c>
      <c r="D94" s="39"/>
      <c r="E94" s="39"/>
      <c r="F94" s="39"/>
      <c r="G94" s="39"/>
      <c r="H94" s="39"/>
      <c r="I94" s="39"/>
      <c r="J94" s="139" t="s">
        <v>119</v>
      </c>
      <c r="K94" s="39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9.7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1" customFormat="1" ht="22.5" customHeight="1">
      <c r="A96" s="30"/>
      <c r="B96" s="31"/>
      <c r="C96" s="140" t="s">
        <v>120</v>
      </c>
      <c r="D96" s="32"/>
      <c r="E96" s="32"/>
      <c r="F96" s="32"/>
      <c r="G96" s="32"/>
      <c r="H96" s="32"/>
      <c r="I96" s="32"/>
      <c r="J96" s="79">
        <f>J127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121</v>
      </c>
    </row>
    <row r="97" spans="2:12" s="8" customFormat="1" ht="24.75" customHeight="1">
      <c r="B97" s="141"/>
      <c r="C97" s="142"/>
      <c r="D97" s="143" t="s">
        <v>245</v>
      </c>
      <c r="E97" s="144"/>
      <c r="F97" s="144"/>
      <c r="G97" s="144"/>
      <c r="H97" s="144"/>
      <c r="I97" s="144"/>
      <c r="J97" s="145">
        <f>J128</f>
        <v>0</v>
      </c>
      <c r="K97" s="142"/>
      <c r="L97" s="146"/>
    </row>
    <row r="98" spans="2:12" s="9" customFormat="1" ht="19.5" customHeight="1">
      <c r="B98" s="147"/>
      <c r="C98" s="148"/>
      <c r="D98" s="149" t="s">
        <v>246</v>
      </c>
      <c r="E98" s="150"/>
      <c r="F98" s="150"/>
      <c r="G98" s="150"/>
      <c r="H98" s="150"/>
      <c r="I98" s="150"/>
      <c r="J98" s="151">
        <f>J129</f>
        <v>0</v>
      </c>
      <c r="K98" s="148"/>
      <c r="L98" s="152"/>
    </row>
    <row r="99" spans="2:12" s="9" customFormat="1" ht="19.5" customHeight="1">
      <c r="B99" s="147"/>
      <c r="C99" s="148"/>
      <c r="D99" s="149" t="s">
        <v>247</v>
      </c>
      <c r="E99" s="150"/>
      <c r="F99" s="150"/>
      <c r="G99" s="150"/>
      <c r="H99" s="150"/>
      <c r="I99" s="150"/>
      <c r="J99" s="151">
        <f>J131</f>
        <v>0</v>
      </c>
      <c r="K99" s="148"/>
      <c r="L99" s="152"/>
    </row>
    <row r="100" spans="2:12" s="9" customFormat="1" ht="19.5" customHeight="1">
      <c r="B100" s="147"/>
      <c r="C100" s="148"/>
      <c r="D100" s="149" t="s">
        <v>123</v>
      </c>
      <c r="E100" s="150"/>
      <c r="F100" s="150"/>
      <c r="G100" s="150"/>
      <c r="H100" s="150"/>
      <c r="I100" s="150"/>
      <c r="J100" s="151">
        <f>J135</f>
        <v>0</v>
      </c>
      <c r="K100" s="148"/>
      <c r="L100" s="152"/>
    </row>
    <row r="101" spans="2:12" s="9" customFormat="1" ht="19.5" customHeight="1">
      <c r="B101" s="147"/>
      <c r="C101" s="148"/>
      <c r="D101" s="149" t="s">
        <v>248</v>
      </c>
      <c r="E101" s="150"/>
      <c r="F101" s="150"/>
      <c r="G101" s="150"/>
      <c r="H101" s="150"/>
      <c r="I101" s="150"/>
      <c r="J101" s="151">
        <f>J144</f>
        <v>0</v>
      </c>
      <c r="K101" s="148"/>
      <c r="L101" s="152"/>
    </row>
    <row r="102" spans="2:12" s="9" customFormat="1" ht="19.5" customHeight="1">
      <c r="B102" s="147"/>
      <c r="C102" s="148"/>
      <c r="D102" s="149" t="s">
        <v>249</v>
      </c>
      <c r="E102" s="150"/>
      <c r="F102" s="150"/>
      <c r="G102" s="150"/>
      <c r="H102" s="150"/>
      <c r="I102" s="150"/>
      <c r="J102" s="151">
        <f>J149</f>
        <v>0</v>
      </c>
      <c r="K102" s="148"/>
      <c r="L102" s="152"/>
    </row>
    <row r="103" spans="2:12" s="8" customFormat="1" ht="24.75" customHeight="1">
      <c r="B103" s="141"/>
      <c r="C103" s="142"/>
      <c r="D103" s="143" t="s">
        <v>124</v>
      </c>
      <c r="E103" s="144"/>
      <c r="F103" s="144"/>
      <c r="G103" s="144"/>
      <c r="H103" s="144"/>
      <c r="I103" s="144"/>
      <c r="J103" s="145">
        <f>J151</f>
        <v>0</v>
      </c>
      <c r="K103" s="142"/>
      <c r="L103" s="146"/>
    </row>
    <row r="104" spans="2:12" s="9" customFormat="1" ht="19.5" customHeight="1">
      <c r="B104" s="147"/>
      <c r="C104" s="148"/>
      <c r="D104" s="149" t="s">
        <v>125</v>
      </c>
      <c r="E104" s="150"/>
      <c r="F104" s="150"/>
      <c r="G104" s="150"/>
      <c r="H104" s="150"/>
      <c r="I104" s="150"/>
      <c r="J104" s="151">
        <f>J152</f>
        <v>0</v>
      </c>
      <c r="K104" s="148"/>
      <c r="L104" s="152"/>
    </row>
    <row r="105" spans="2:12" s="9" customFormat="1" ht="19.5" customHeight="1">
      <c r="B105" s="147"/>
      <c r="C105" s="148"/>
      <c r="D105" s="149" t="s">
        <v>126</v>
      </c>
      <c r="E105" s="150"/>
      <c r="F105" s="150"/>
      <c r="G105" s="150"/>
      <c r="H105" s="150"/>
      <c r="I105" s="150"/>
      <c r="J105" s="151">
        <f>J161</f>
        <v>0</v>
      </c>
      <c r="K105" s="148"/>
      <c r="L105" s="152"/>
    </row>
    <row r="106" spans="2:12" s="9" customFormat="1" ht="19.5" customHeight="1">
      <c r="B106" s="147"/>
      <c r="C106" s="148"/>
      <c r="D106" s="149" t="s">
        <v>250</v>
      </c>
      <c r="E106" s="150"/>
      <c r="F106" s="150"/>
      <c r="G106" s="150"/>
      <c r="H106" s="150"/>
      <c r="I106" s="150"/>
      <c r="J106" s="151">
        <f>J166</f>
        <v>0</v>
      </c>
      <c r="K106" s="148"/>
      <c r="L106" s="152"/>
    </row>
    <row r="107" spans="2:12" s="9" customFormat="1" ht="19.5" customHeight="1">
      <c r="B107" s="147"/>
      <c r="C107" s="148"/>
      <c r="D107" s="149" t="s">
        <v>127</v>
      </c>
      <c r="E107" s="150"/>
      <c r="F107" s="150"/>
      <c r="G107" s="150"/>
      <c r="H107" s="150"/>
      <c r="I107" s="150"/>
      <c r="J107" s="151">
        <f>J168</f>
        <v>0</v>
      </c>
      <c r="K107" s="148"/>
      <c r="L107" s="152"/>
    </row>
    <row r="108" spans="1:31" s="1" customFormat="1" ht="21.75" customHeight="1">
      <c r="A108" s="30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1" customFormat="1" ht="6.75" customHeight="1">
      <c r="A109" s="30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3" spans="1:31" s="1" customFormat="1" ht="6.75" customHeight="1">
      <c r="A113" s="30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1" customFormat="1" ht="24.75" customHeight="1">
      <c r="A114" s="30"/>
      <c r="B114" s="31"/>
      <c r="C114" s="19" t="s">
        <v>128</v>
      </c>
      <c r="D114" s="32"/>
      <c r="E114" s="32"/>
      <c r="F114" s="32"/>
      <c r="G114" s="32"/>
      <c r="H114" s="3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6.75" customHeight="1">
      <c r="A115" s="30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" customFormat="1" ht="12" customHeight="1">
      <c r="A116" s="30"/>
      <c r="B116" s="31"/>
      <c r="C116" s="25" t="s">
        <v>16</v>
      </c>
      <c r="D116" s="32"/>
      <c r="E116" s="32"/>
      <c r="F116" s="32"/>
      <c r="G116" s="32"/>
      <c r="H116" s="32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" customFormat="1" ht="16.5" customHeight="1">
      <c r="A117" s="30"/>
      <c r="B117" s="31"/>
      <c r="C117" s="32"/>
      <c r="D117" s="32"/>
      <c r="E117" s="251" t="str">
        <f>E7</f>
        <v>Výměna dveří ve dvoře, Ve Smečkách 33, Praha 1</v>
      </c>
      <c r="F117" s="252"/>
      <c r="G117" s="252"/>
      <c r="H117" s="25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12" customHeight="1">
      <c r="A118" s="30"/>
      <c r="B118" s="31"/>
      <c r="C118" s="25" t="s">
        <v>115</v>
      </c>
      <c r="D118" s="32"/>
      <c r="E118" s="32"/>
      <c r="F118" s="32"/>
      <c r="G118" s="32"/>
      <c r="H118" s="32"/>
      <c r="I118" s="32"/>
      <c r="J118" s="32"/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" customFormat="1" ht="16.5" customHeight="1">
      <c r="A119" s="30"/>
      <c r="B119" s="31"/>
      <c r="C119" s="32"/>
      <c r="D119" s="32"/>
      <c r="E119" s="237" t="str">
        <f>E9</f>
        <v>Smečky- dveře02 - Vstup označený 02</v>
      </c>
      <c r="F119" s="250"/>
      <c r="G119" s="250"/>
      <c r="H119" s="250"/>
      <c r="I119" s="32"/>
      <c r="J119" s="32"/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6.75" customHeight="1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" customFormat="1" ht="12" customHeight="1">
      <c r="A121" s="30"/>
      <c r="B121" s="31"/>
      <c r="C121" s="25" t="s">
        <v>20</v>
      </c>
      <c r="D121" s="32"/>
      <c r="E121" s="32"/>
      <c r="F121" s="23" t="str">
        <f>F12</f>
        <v>Ve Smečkách 33, Praha 1</v>
      </c>
      <c r="G121" s="32"/>
      <c r="H121" s="32"/>
      <c r="I121" s="25" t="s">
        <v>22</v>
      </c>
      <c r="J121" s="62">
        <f>IF(J12="","",J12)</f>
        <v>0</v>
      </c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6.75" customHeight="1">
      <c r="A122" s="30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" customFormat="1" ht="15" customHeight="1">
      <c r="A123" s="30"/>
      <c r="B123" s="31"/>
      <c r="C123" s="25" t="s">
        <v>23</v>
      </c>
      <c r="D123" s="32"/>
      <c r="E123" s="32"/>
      <c r="F123" s="23" t="str">
        <f>E15</f>
        <v> </v>
      </c>
      <c r="G123" s="32"/>
      <c r="H123" s="32"/>
      <c r="I123" s="25" t="s">
        <v>29</v>
      </c>
      <c r="J123" s="28" t="str">
        <f>E21</f>
        <v> </v>
      </c>
      <c r="K123" s="32"/>
      <c r="L123" s="47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15" customHeight="1">
      <c r="A124" s="30"/>
      <c r="B124" s="31"/>
      <c r="C124" s="25" t="s">
        <v>27</v>
      </c>
      <c r="D124" s="32"/>
      <c r="E124" s="32"/>
      <c r="F124" s="23" t="str">
        <f>IF(E18="","",E18)</f>
        <v>Vyplň údaj</v>
      </c>
      <c r="G124" s="32"/>
      <c r="H124" s="32"/>
      <c r="I124" s="25" t="s">
        <v>31</v>
      </c>
      <c r="J124" s="28" t="str">
        <f>E24</f>
        <v> </v>
      </c>
      <c r="K124" s="32"/>
      <c r="L124" s="47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" customFormat="1" ht="9.75" customHeight="1">
      <c r="A125" s="30"/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47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0" customFormat="1" ht="29.25" customHeight="1">
      <c r="A126" s="153"/>
      <c r="B126" s="154"/>
      <c r="C126" s="155" t="s">
        <v>129</v>
      </c>
      <c r="D126" s="156" t="s">
        <v>58</v>
      </c>
      <c r="E126" s="156" t="s">
        <v>54</v>
      </c>
      <c r="F126" s="156" t="s">
        <v>55</v>
      </c>
      <c r="G126" s="156" t="s">
        <v>130</v>
      </c>
      <c r="H126" s="156" t="s">
        <v>131</v>
      </c>
      <c r="I126" s="156" t="s">
        <v>132</v>
      </c>
      <c r="J126" s="156" t="s">
        <v>119</v>
      </c>
      <c r="K126" s="157" t="s">
        <v>133</v>
      </c>
      <c r="L126" s="158"/>
      <c r="M126" s="70" t="s">
        <v>1</v>
      </c>
      <c r="N126" s="71" t="s">
        <v>37</v>
      </c>
      <c r="O126" s="71" t="s">
        <v>134</v>
      </c>
      <c r="P126" s="71" t="s">
        <v>135</v>
      </c>
      <c r="Q126" s="71" t="s">
        <v>136</v>
      </c>
      <c r="R126" s="71" t="s">
        <v>137</v>
      </c>
      <c r="S126" s="71" t="s">
        <v>138</v>
      </c>
      <c r="T126" s="72" t="s">
        <v>139</v>
      </c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</row>
    <row r="127" spans="1:63" s="1" customFormat="1" ht="22.5" customHeight="1">
      <c r="A127" s="30"/>
      <c r="B127" s="31"/>
      <c r="C127" s="77" t="s">
        <v>140</v>
      </c>
      <c r="D127" s="32"/>
      <c r="E127" s="32"/>
      <c r="F127" s="32"/>
      <c r="G127" s="32"/>
      <c r="H127" s="32"/>
      <c r="I127" s="32"/>
      <c r="J127" s="159">
        <f>BK127</f>
        <v>0</v>
      </c>
      <c r="K127" s="32"/>
      <c r="L127" s="35"/>
      <c r="M127" s="73"/>
      <c r="N127" s="160"/>
      <c r="O127" s="74"/>
      <c r="P127" s="161">
        <f>P128+P151</f>
        <v>0</v>
      </c>
      <c r="Q127" s="74"/>
      <c r="R127" s="161">
        <f>R128+R151</f>
        <v>0.22447047999999997</v>
      </c>
      <c r="S127" s="74"/>
      <c r="T127" s="162">
        <f>T128+T151</f>
        <v>0.3233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3" t="s">
        <v>72</v>
      </c>
      <c r="AU127" s="13" t="s">
        <v>121</v>
      </c>
      <c r="BK127" s="163">
        <f>BK128+BK151</f>
        <v>0</v>
      </c>
    </row>
    <row r="128" spans="2:63" s="11" customFormat="1" ht="25.5" customHeight="1">
      <c r="B128" s="164"/>
      <c r="C128" s="165"/>
      <c r="D128" s="166" t="s">
        <v>72</v>
      </c>
      <c r="E128" s="167" t="s">
        <v>141</v>
      </c>
      <c r="F128" s="167" t="s">
        <v>251</v>
      </c>
      <c r="G128" s="165"/>
      <c r="H128" s="165"/>
      <c r="I128" s="168"/>
      <c r="J128" s="169">
        <f>BK128</f>
        <v>0</v>
      </c>
      <c r="K128" s="165"/>
      <c r="L128" s="170"/>
      <c r="M128" s="171"/>
      <c r="N128" s="172"/>
      <c r="O128" s="172"/>
      <c r="P128" s="173">
        <f>P129+P131+P135+P144+P149</f>
        <v>0</v>
      </c>
      <c r="Q128" s="172"/>
      <c r="R128" s="173">
        <f>R129+R131+R135+R144+R149</f>
        <v>0.18012672</v>
      </c>
      <c r="S128" s="172"/>
      <c r="T128" s="174">
        <f>T129+T131+T135+T144+T149</f>
        <v>0.2828</v>
      </c>
      <c r="AR128" s="175" t="s">
        <v>81</v>
      </c>
      <c r="AT128" s="176" t="s">
        <v>72</v>
      </c>
      <c r="AU128" s="176" t="s">
        <v>73</v>
      </c>
      <c r="AY128" s="175" t="s">
        <v>142</v>
      </c>
      <c r="BK128" s="177">
        <f>BK129+BK131+BK135+BK144+BK149</f>
        <v>0</v>
      </c>
    </row>
    <row r="129" spans="2:63" s="11" customFormat="1" ht="22.5" customHeight="1">
      <c r="B129" s="164"/>
      <c r="C129" s="165"/>
      <c r="D129" s="166" t="s">
        <v>72</v>
      </c>
      <c r="E129" s="178" t="s">
        <v>159</v>
      </c>
      <c r="F129" s="178" t="s">
        <v>252</v>
      </c>
      <c r="G129" s="165"/>
      <c r="H129" s="165"/>
      <c r="I129" s="168"/>
      <c r="J129" s="179">
        <f>BK129</f>
        <v>0</v>
      </c>
      <c r="K129" s="165"/>
      <c r="L129" s="170"/>
      <c r="M129" s="171"/>
      <c r="N129" s="172"/>
      <c r="O129" s="172"/>
      <c r="P129" s="173">
        <f>P130</f>
        <v>0</v>
      </c>
      <c r="Q129" s="172"/>
      <c r="R129" s="173">
        <f>R130</f>
        <v>0.03603312</v>
      </c>
      <c r="S129" s="172"/>
      <c r="T129" s="174">
        <f>T130</f>
        <v>0</v>
      </c>
      <c r="AR129" s="175" t="s">
        <v>81</v>
      </c>
      <c r="AT129" s="176" t="s">
        <v>72</v>
      </c>
      <c r="AU129" s="176" t="s">
        <v>81</v>
      </c>
      <c r="AY129" s="175" t="s">
        <v>142</v>
      </c>
      <c r="BK129" s="177">
        <f>BK130</f>
        <v>0</v>
      </c>
    </row>
    <row r="130" spans="1:65" s="1" customFormat="1" ht="16.5" customHeight="1">
      <c r="A130" s="30"/>
      <c r="B130" s="31"/>
      <c r="C130" s="180" t="s">
        <v>81</v>
      </c>
      <c r="D130" s="180" t="s">
        <v>145</v>
      </c>
      <c r="E130" s="181" t="s">
        <v>253</v>
      </c>
      <c r="F130" s="182" t="s">
        <v>254</v>
      </c>
      <c r="G130" s="183" t="s">
        <v>192</v>
      </c>
      <c r="H130" s="184">
        <v>0.432</v>
      </c>
      <c r="I130" s="185"/>
      <c r="J130" s="186">
        <f>ROUND(I130*H130,2)</f>
        <v>0</v>
      </c>
      <c r="K130" s="182" t="s">
        <v>204</v>
      </c>
      <c r="L130" s="35"/>
      <c r="M130" s="187" t="s">
        <v>1</v>
      </c>
      <c r="N130" s="188" t="s">
        <v>38</v>
      </c>
      <c r="O130" s="67"/>
      <c r="P130" s="189">
        <f>O130*H130</f>
        <v>0</v>
      </c>
      <c r="Q130" s="189">
        <v>0.08341</v>
      </c>
      <c r="R130" s="189">
        <f>Q130*H130</f>
        <v>0.03603312</v>
      </c>
      <c r="S130" s="189">
        <v>0</v>
      </c>
      <c r="T130" s="190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91" t="s">
        <v>150</v>
      </c>
      <c r="AT130" s="191" t="s">
        <v>145</v>
      </c>
      <c r="AU130" s="191" t="s">
        <v>83</v>
      </c>
      <c r="AY130" s="13" t="s">
        <v>142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3" t="s">
        <v>81</v>
      </c>
      <c r="BK130" s="192">
        <f>ROUND(I130*H130,2)</f>
        <v>0</v>
      </c>
      <c r="BL130" s="13" t="s">
        <v>150</v>
      </c>
      <c r="BM130" s="191" t="s">
        <v>255</v>
      </c>
    </row>
    <row r="131" spans="2:63" s="11" customFormat="1" ht="22.5" customHeight="1">
      <c r="B131" s="164"/>
      <c r="C131" s="165"/>
      <c r="D131" s="166" t="s">
        <v>72</v>
      </c>
      <c r="E131" s="178" t="s">
        <v>172</v>
      </c>
      <c r="F131" s="178" t="s">
        <v>256</v>
      </c>
      <c r="G131" s="165"/>
      <c r="H131" s="165"/>
      <c r="I131" s="168"/>
      <c r="J131" s="179">
        <f>BK131</f>
        <v>0</v>
      </c>
      <c r="K131" s="165"/>
      <c r="L131" s="170"/>
      <c r="M131" s="171"/>
      <c r="N131" s="172"/>
      <c r="O131" s="172"/>
      <c r="P131" s="173">
        <f>SUM(P132:P134)</f>
        <v>0</v>
      </c>
      <c r="Q131" s="172"/>
      <c r="R131" s="173">
        <f>SUM(R132:R134)</f>
        <v>0.14386359999999998</v>
      </c>
      <c r="S131" s="172"/>
      <c r="T131" s="174">
        <f>SUM(T132:T134)</f>
        <v>0</v>
      </c>
      <c r="AR131" s="175" t="s">
        <v>81</v>
      </c>
      <c r="AT131" s="176" t="s">
        <v>72</v>
      </c>
      <c r="AU131" s="176" t="s">
        <v>81</v>
      </c>
      <c r="AY131" s="175" t="s">
        <v>142</v>
      </c>
      <c r="BK131" s="177">
        <f>SUM(BK132:BK134)</f>
        <v>0</v>
      </c>
    </row>
    <row r="132" spans="1:65" s="1" customFormat="1" ht="16.5" customHeight="1">
      <c r="A132" s="30"/>
      <c r="B132" s="31"/>
      <c r="C132" s="180" t="s">
        <v>83</v>
      </c>
      <c r="D132" s="180" t="s">
        <v>145</v>
      </c>
      <c r="E132" s="181" t="s">
        <v>257</v>
      </c>
      <c r="F132" s="182" t="s">
        <v>258</v>
      </c>
      <c r="G132" s="183" t="s">
        <v>192</v>
      </c>
      <c r="H132" s="184">
        <v>1.32</v>
      </c>
      <c r="I132" s="185"/>
      <c r="J132" s="186">
        <f>ROUND(I132*H132,2)</f>
        <v>0</v>
      </c>
      <c r="K132" s="182" t="s">
        <v>204</v>
      </c>
      <c r="L132" s="35"/>
      <c r="M132" s="187" t="s">
        <v>1</v>
      </c>
      <c r="N132" s="188" t="s">
        <v>38</v>
      </c>
      <c r="O132" s="67"/>
      <c r="P132" s="189">
        <f>O132*H132</f>
        <v>0</v>
      </c>
      <c r="Q132" s="189">
        <v>0.03273</v>
      </c>
      <c r="R132" s="189">
        <f>Q132*H132</f>
        <v>0.0432036</v>
      </c>
      <c r="S132" s="189">
        <v>0</v>
      </c>
      <c r="T132" s="190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91" t="s">
        <v>150</v>
      </c>
      <c r="AT132" s="191" t="s">
        <v>145</v>
      </c>
      <c r="AU132" s="191" t="s">
        <v>83</v>
      </c>
      <c r="AY132" s="13" t="s">
        <v>142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3" t="s">
        <v>81</v>
      </c>
      <c r="BK132" s="192">
        <f>ROUND(I132*H132,2)</f>
        <v>0</v>
      </c>
      <c r="BL132" s="13" t="s">
        <v>150</v>
      </c>
      <c r="BM132" s="191" t="s">
        <v>259</v>
      </c>
    </row>
    <row r="133" spans="1:65" s="1" customFormat="1" ht="24" customHeight="1">
      <c r="A133" s="30"/>
      <c r="B133" s="31"/>
      <c r="C133" s="180" t="s">
        <v>159</v>
      </c>
      <c r="D133" s="180" t="s">
        <v>145</v>
      </c>
      <c r="E133" s="181" t="s">
        <v>260</v>
      </c>
      <c r="F133" s="182" t="s">
        <v>261</v>
      </c>
      <c r="G133" s="183" t="s">
        <v>233</v>
      </c>
      <c r="H133" s="184">
        <v>17.2</v>
      </c>
      <c r="I133" s="185"/>
      <c r="J133" s="186">
        <f>ROUND(I133*H133,2)</f>
        <v>0</v>
      </c>
      <c r="K133" s="182" t="s">
        <v>204</v>
      </c>
      <c r="L133" s="35"/>
      <c r="M133" s="187" t="s">
        <v>1</v>
      </c>
      <c r="N133" s="188" t="s">
        <v>38</v>
      </c>
      <c r="O133" s="67"/>
      <c r="P133" s="189">
        <f>O133*H133</f>
        <v>0</v>
      </c>
      <c r="Q133" s="189">
        <v>0.0015</v>
      </c>
      <c r="R133" s="189">
        <f>Q133*H133</f>
        <v>0.0258</v>
      </c>
      <c r="S133" s="189">
        <v>0</v>
      </c>
      <c r="T133" s="190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91" t="s">
        <v>150</v>
      </c>
      <c r="AT133" s="191" t="s">
        <v>145</v>
      </c>
      <c r="AU133" s="191" t="s">
        <v>83</v>
      </c>
      <c r="AY133" s="13" t="s">
        <v>142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3" t="s">
        <v>81</v>
      </c>
      <c r="BK133" s="192">
        <f>ROUND(I133*H133,2)</f>
        <v>0</v>
      </c>
      <c r="BL133" s="13" t="s">
        <v>150</v>
      </c>
      <c r="BM133" s="191" t="s">
        <v>262</v>
      </c>
    </row>
    <row r="134" spans="1:65" s="1" customFormat="1" ht="24" customHeight="1">
      <c r="A134" s="30"/>
      <c r="B134" s="31"/>
      <c r="C134" s="180" t="s">
        <v>150</v>
      </c>
      <c r="D134" s="180" t="s">
        <v>145</v>
      </c>
      <c r="E134" s="181" t="s">
        <v>263</v>
      </c>
      <c r="F134" s="182" t="s">
        <v>264</v>
      </c>
      <c r="G134" s="183" t="s">
        <v>265</v>
      </c>
      <c r="H134" s="184">
        <v>1</v>
      </c>
      <c r="I134" s="185"/>
      <c r="J134" s="186">
        <f>ROUND(I134*H134,2)</f>
        <v>0</v>
      </c>
      <c r="K134" s="182" t="s">
        <v>204</v>
      </c>
      <c r="L134" s="35"/>
      <c r="M134" s="187" t="s">
        <v>1</v>
      </c>
      <c r="N134" s="188" t="s">
        <v>38</v>
      </c>
      <c r="O134" s="67"/>
      <c r="P134" s="189">
        <f>O134*H134</f>
        <v>0</v>
      </c>
      <c r="Q134" s="189">
        <v>0.07486</v>
      </c>
      <c r="R134" s="189">
        <f>Q134*H134</f>
        <v>0.07486</v>
      </c>
      <c r="S134" s="189">
        <v>0</v>
      </c>
      <c r="T134" s="190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91" t="s">
        <v>150</v>
      </c>
      <c r="AT134" s="191" t="s">
        <v>145</v>
      </c>
      <c r="AU134" s="191" t="s">
        <v>83</v>
      </c>
      <c r="AY134" s="13" t="s">
        <v>142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3" t="s">
        <v>81</v>
      </c>
      <c r="BK134" s="192">
        <f>ROUND(I134*H134,2)</f>
        <v>0</v>
      </c>
      <c r="BL134" s="13" t="s">
        <v>150</v>
      </c>
      <c r="BM134" s="191" t="s">
        <v>266</v>
      </c>
    </row>
    <row r="135" spans="2:63" s="11" customFormat="1" ht="22.5" customHeight="1">
      <c r="B135" s="164"/>
      <c r="C135" s="165"/>
      <c r="D135" s="166" t="s">
        <v>72</v>
      </c>
      <c r="E135" s="178" t="s">
        <v>143</v>
      </c>
      <c r="F135" s="178" t="s">
        <v>144</v>
      </c>
      <c r="G135" s="165"/>
      <c r="H135" s="165"/>
      <c r="I135" s="168"/>
      <c r="J135" s="179">
        <f>BK135</f>
        <v>0</v>
      </c>
      <c r="K135" s="165"/>
      <c r="L135" s="170"/>
      <c r="M135" s="171"/>
      <c r="N135" s="172"/>
      <c r="O135" s="172"/>
      <c r="P135" s="173">
        <f>SUM(P136:P143)</f>
        <v>0</v>
      </c>
      <c r="Q135" s="172"/>
      <c r="R135" s="173">
        <f>SUM(R136:R143)</f>
        <v>0.00022999999999999998</v>
      </c>
      <c r="S135" s="172"/>
      <c r="T135" s="174">
        <f>SUM(T136:T143)</f>
        <v>0.2828</v>
      </c>
      <c r="AR135" s="175" t="s">
        <v>81</v>
      </c>
      <c r="AT135" s="176" t="s">
        <v>72</v>
      </c>
      <c r="AU135" s="176" t="s">
        <v>81</v>
      </c>
      <c r="AY135" s="175" t="s">
        <v>142</v>
      </c>
      <c r="BK135" s="177">
        <f>SUM(BK136:BK143)</f>
        <v>0</v>
      </c>
    </row>
    <row r="136" spans="1:65" s="1" customFormat="1" ht="33" customHeight="1">
      <c r="A136" s="30"/>
      <c r="B136" s="31"/>
      <c r="C136" s="180" t="s">
        <v>168</v>
      </c>
      <c r="D136" s="180" t="s">
        <v>145</v>
      </c>
      <c r="E136" s="181" t="s">
        <v>146</v>
      </c>
      <c r="F136" s="182" t="s">
        <v>147</v>
      </c>
      <c r="G136" s="183" t="s">
        <v>148</v>
      </c>
      <c r="H136" s="184">
        <v>1</v>
      </c>
      <c r="I136" s="185"/>
      <c r="J136" s="186">
        <f aca="true" t="shared" si="0" ref="J136:J143">ROUND(I136*H136,2)</f>
        <v>0</v>
      </c>
      <c r="K136" s="182" t="s">
        <v>204</v>
      </c>
      <c r="L136" s="35"/>
      <c r="M136" s="187" t="s">
        <v>1</v>
      </c>
      <c r="N136" s="188" t="s">
        <v>38</v>
      </c>
      <c r="O136" s="67"/>
      <c r="P136" s="189">
        <f aca="true" t="shared" si="1" ref="P136:P143">O136*H136</f>
        <v>0</v>
      </c>
      <c r="Q136" s="189">
        <v>0.00013</v>
      </c>
      <c r="R136" s="189">
        <f aca="true" t="shared" si="2" ref="R136:R143">Q136*H136</f>
        <v>0.00013</v>
      </c>
      <c r="S136" s="189">
        <v>0</v>
      </c>
      <c r="T136" s="190">
        <f aca="true" t="shared" si="3" ref="T136:T143"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91" t="s">
        <v>150</v>
      </c>
      <c r="AT136" s="191" t="s">
        <v>145</v>
      </c>
      <c r="AU136" s="191" t="s">
        <v>83</v>
      </c>
      <c r="AY136" s="13" t="s">
        <v>142</v>
      </c>
      <c r="BE136" s="192">
        <f aca="true" t="shared" si="4" ref="BE136:BE143">IF(N136="základní",J136,0)</f>
        <v>0</v>
      </c>
      <c r="BF136" s="192">
        <f aca="true" t="shared" si="5" ref="BF136:BF143">IF(N136="snížená",J136,0)</f>
        <v>0</v>
      </c>
      <c r="BG136" s="192">
        <f aca="true" t="shared" si="6" ref="BG136:BG143">IF(N136="zákl. přenesená",J136,0)</f>
        <v>0</v>
      </c>
      <c r="BH136" s="192">
        <f aca="true" t="shared" si="7" ref="BH136:BH143">IF(N136="sníž. přenesená",J136,0)</f>
        <v>0</v>
      </c>
      <c r="BI136" s="192">
        <f aca="true" t="shared" si="8" ref="BI136:BI143">IF(N136="nulová",J136,0)</f>
        <v>0</v>
      </c>
      <c r="BJ136" s="13" t="s">
        <v>81</v>
      </c>
      <c r="BK136" s="192">
        <f aca="true" t="shared" si="9" ref="BK136:BK143">ROUND(I136*H136,2)</f>
        <v>0</v>
      </c>
      <c r="BL136" s="13" t="s">
        <v>150</v>
      </c>
      <c r="BM136" s="191" t="s">
        <v>267</v>
      </c>
    </row>
    <row r="137" spans="1:65" s="1" customFormat="1" ht="16.5" customHeight="1">
      <c r="A137" s="30"/>
      <c r="B137" s="31"/>
      <c r="C137" s="180" t="s">
        <v>172</v>
      </c>
      <c r="D137" s="180" t="s">
        <v>145</v>
      </c>
      <c r="E137" s="181" t="s">
        <v>268</v>
      </c>
      <c r="F137" s="182" t="s">
        <v>269</v>
      </c>
      <c r="G137" s="183" t="s">
        <v>148</v>
      </c>
      <c r="H137" s="184">
        <v>1</v>
      </c>
      <c r="I137" s="185"/>
      <c r="J137" s="186">
        <f t="shared" si="0"/>
        <v>0</v>
      </c>
      <c r="K137" s="182" t="s">
        <v>1</v>
      </c>
      <c r="L137" s="35"/>
      <c r="M137" s="187" t="s">
        <v>1</v>
      </c>
      <c r="N137" s="188" t="s">
        <v>38</v>
      </c>
      <c r="O137" s="67"/>
      <c r="P137" s="189">
        <f t="shared" si="1"/>
        <v>0</v>
      </c>
      <c r="Q137" s="189">
        <v>1E-05</v>
      </c>
      <c r="R137" s="189">
        <f t="shared" si="2"/>
        <v>1E-05</v>
      </c>
      <c r="S137" s="189">
        <v>0</v>
      </c>
      <c r="T137" s="190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91" t="s">
        <v>150</v>
      </c>
      <c r="AT137" s="191" t="s">
        <v>145</v>
      </c>
      <c r="AU137" s="191" t="s">
        <v>83</v>
      </c>
      <c r="AY137" s="13" t="s">
        <v>142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3" t="s">
        <v>81</v>
      </c>
      <c r="BK137" s="192">
        <f t="shared" si="9"/>
        <v>0</v>
      </c>
      <c r="BL137" s="13" t="s">
        <v>150</v>
      </c>
      <c r="BM137" s="191" t="s">
        <v>270</v>
      </c>
    </row>
    <row r="138" spans="1:65" s="1" customFormat="1" ht="16.5" customHeight="1">
      <c r="A138" s="30"/>
      <c r="B138" s="31"/>
      <c r="C138" s="180" t="s">
        <v>189</v>
      </c>
      <c r="D138" s="180" t="s">
        <v>145</v>
      </c>
      <c r="E138" s="181" t="s">
        <v>271</v>
      </c>
      <c r="F138" s="182" t="s">
        <v>272</v>
      </c>
      <c r="G138" s="183" t="s">
        <v>148</v>
      </c>
      <c r="H138" s="184">
        <v>1</v>
      </c>
      <c r="I138" s="185"/>
      <c r="J138" s="186">
        <f t="shared" si="0"/>
        <v>0</v>
      </c>
      <c r="K138" s="182" t="s">
        <v>1</v>
      </c>
      <c r="L138" s="35"/>
      <c r="M138" s="187" t="s">
        <v>1</v>
      </c>
      <c r="N138" s="188" t="s">
        <v>38</v>
      </c>
      <c r="O138" s="67"/>
      <c r="P138" s="189">
        <f t="shared" si="1"/>
        <v>0</v>
      </c>
      <c r="Q138" s="189">
        <v>1E-05</v>
      </c>
      <c r="R138" s="189">
        <f t="shared" si="2"/>
        <v>1E-05</v>
      </c>
      <c r="S138" s="189">
        <v>0</v>
      </c>
      <c r="T138" s="190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91" t="s">
        <v>150</v>
      </c>
      <c r="AT138" s="191" t="s">
        <v>145</v>
      </c>
      <c r="AU138" s="191" t="s">
        <v>83</v>
      </c>
      <c r="AY138" s="13" t="s">
        <v>142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3" t="s">
        <v>81</v>
      </c>
      <c r="BK138" s="192">
        <f t="shared" si="9"/>
        <v>0</v>
      </c>
      <c r="BL138" s="13" t="s">
        <v>150</v>
      </c>
      <c r="BM138" s="191" t="s">
        <v>273</v>
      </c>
    </row>
    <row r="139" spans="1:65" s="1" customFormat="1" ht="16.5" customHeight="1">
      <c r="A139" s="30"/>
      <c r="B139" s="31"/>
      <c r="C139" s="180" t="s">
        <v>194</v>
      </c>
      <c r="D139" s="180" t="s">
        <v>145</v>
      </c>
      <c r="E139" s="181" t="s">
        <v>152</v>
      </c>
      <c r="F139" s="182" t="s">
        <v>153</v>
      </c>
      <c r="G139" s="183" t="s">
        <v>148</v>
      </c>
      <c r="H139" s="184">
        <v>1</v>
      </c>
      <c r="I139" s="185"/>
      <c r="J139" s="186">
        <f t="shared" si="0"/>
        <v>0</v>
      </c>
      <c r="K139" s="182" t="s">
        <v>1</v>
      </c>
      <c r="L139" s="35"/>
      <c r="M139" s="187" t="s">
        <v>1</v>
      </c>
      <c r="N139" s="188" t="s">
        <v>38</v>
      </c>
      <c r="O139" s="67"/>
      <c r="P139" s="189">
        <f t="shared" si="1"/>
        <v>0</v>
      </c>
      <c r="Q139" s="189">
        <v>4E-05</v>
      </c>
      <c r="R139" s="189">
        <f t="shared" si="2"/>
        <v>4E-05</v>
      </c>
      <c r="S139" s="189">
        <v>0</v>
      </c>
      <c r="T139" s="190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91" t="s">
        <v>150</v>
      </c>
      <c r="AT139" s="191" t="s">
        <v>145</v>
      </c>
      <c r="AU139" s="191" t="s">
        <v>83</v>
      </c>
      <c r="AY139" s="13" t="s">
        <v>142</v>
      </c>
      <c r="BE139" s="192">
        <f t="shared" si="4"/>
        <v>0</v>
      </c>
      <c r="BF139" s="192">
        <f t="shared" si="5"/>
        <v>0</v>
      </c>
      <c r="BG139" s="192">
        <f t="shared" si="6"/>
        <v>0</v>
      </c>
      <c r="BH139" s="192">
        <f t="shared" si="7"/>
        <v>0</v>
      </c>
      <c r="BI139" s="192">
        <f t="shared" si="8"/>
        <v>0</v>
      </c>
      <c r="BJ139" s="13" t="s">
        <v>81</v>
      </c>
      <c r="BK139" s="192">
        <f t="shared" si="9"/>
        <v>0</v>
      </c>
      <c r="BL139" s="13" t="s">
        <v>150</v>
      </c>
      <c r="BM139" s="191" t="s">
        <v>274</v>
      </c>
    </row>
    <row r="140" spans="1:65" s="1" customFormat="1" ht="16.5" customHeight="1">
      <c r="A140" s="30"/>
      <c r="B140" s="31"/>
      <c r="C140" s="180" t="s">
        <v>143</v>
      </c>
      <c r="D140" s="180" t="s">
        <v>145</v>
      </c>
      <c r="E140" s="181" t="s">
        <v>275</v>
      </c>
      <c r="F140" s="182" t="s">
        <v>276</v>
      </c>
      <c r="G140" s="183" t="s">
        <v>148</v>
      </c>
      <c r="H140" s="184">
        <v>1</v>
      </c>
      <c r="I140" s="185"/>
      <c r="J140" s="186">
        <f t="shared" si="0"/>
        <v>0</v>
      </c>
      <c r="K140" s="182" t="s">
        <v>1</v>
      </c>
      <c r="L140" s="35"/>
      <c r="M140" s="187" t="s">
        <v>1</v>
      </c>
      <c r="N140" s="188" t="s">
        <v>38</v>
      </c>
      <c r="O140" s="67"/>
      <c r="P140" s="189">
        <f t="shared" si="1"/>
        <v>0</v>
      </c>
      <c r="Q140" s="189">
        <v>4E-05</v>
      </c>
      <c r="R140" s="189">
        <f t="shared" si="2"/>
        <v>4E-05</v>
      </c>
      <c r="S140" s="189">
        <v>0</v>
      </c>
      <c r="T140" s="190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91" t="s">
        <v>150</v>
      </c>
      <c r="AT140" s="191" t="s">
        <v>145</v>
      </c>
      <c r="AU140" s="191" t="s">
        <v>83</v>
      </c>
      <c r="AY140" s="13" t="s">
        <v>142</v>
      </c>
      <c r="BE140" s="192">
        <f t="shared" si="4"/>
        <v>0</v>
      </c>
      <c r="BF140" s="192">
        <f t="shared" si="5"/>
        <v>0</v>
      </c>
      <c r="BG140" s="192">
        <f t="shared" si="6"/>
        <v>0</v>
      </c>
      <c r="BH140" s="192">
        <f t="shared" si="7"/>
        <v>0</v>
      </c>
      <c r="BI140" s="192">
        <f t="shared" si="8"/>
        <v>0</v>
      </c>
      <c r="BJ140" s="13" t="s">
        <v>81</v>
      </c>
      <c r="BK140" s="192">
        <f t="shared" si="9"/>
        <v>0</v>
      </c>
      <c r="BL140" s="13" t="s">
        <v>150</v>
      </c>
      <c r="BM140" s="191" t="s">
        <v>277</v>
      </c>
    </row>
    <row r="141" spans="1:65" s="1" customFormat="1" ht="21.75" customHeight="1">
      <c r="A141" s="30"/>
      <c r="B141" s="31"/>
      <c r="C141" s="180" t="s">
        <v>201</v>
      </c>
      <c r="D141" s="180" t="s">
        <v>145</v>
      </c>
      <c r="E141" s="181" t="s">
        <v>278</v>
      </c>
      <c r="F141" s="182" t="s">
        <v>279</v>
      </c>
      <c r="G141" s="183" t="s">
        <v>148</v>
      </c>
      <c r="H141" s="184">
        <v>1</v>
      </c>
      <c r="I141" s="185"/>
      <c r="J141" s="186">
        <f t="shared" si="0"/>
        <v>0</v>
      </c>
      <c r="K141" s="182" t="s">
        <v>204</v>
      </c>
      <c r="L141" s="35"/>
      <c r="M141" s="187" t="s">
        <v>1</v>
      </c>
      <c r="N141" s="188" t="s">
        <v>38</v>
      </c>
      <c r="O141" s="67"/>
      <c r="P141" s="189">
        <f t="shared" si="1"/>
        <v>0</v>
      </c>
      <c r="Q141" s="189">
        <v>0</v>
      </c>
      <c r="R141" s="189">
        <f t="shared" si="2"/>
        <v>0</v>
      </c>
      <c r="S141" s="189">
        <v>0.082</v>
      </c>
      <c r="T141" s="190">
        <f t="shared" si="3"/>
        <v>0.082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91" t="s">
        <v>150</v>
      </c>
      <c r="AT141" s="191" t="s">
        <v>145</v>
      </c>
      <c r="AU141" s="191" t="s">
        <v>83</v>
      </c>
      <c r="AY141" s="13" t="s">
        <v>142</v>
      </c>
      <c r="BE141" s="192">
        <f t="shared" si="4"/>
        <v>0</v>
      </c>
      <c r="BF141" s="192">
        <f t="shared" si="5"/>
        <v>0</v>
      </c>
      <c r="BG141" s="192">
        <f t="shared" si="6"/>
        <v>0</v>
      </c>
      <c r="BH141" s="192">
        <f t="shared" si="7"/>
        <v>0</v>
      </c>
      <c r="BI141" s="192">
        <f t="shared" si="8"/>
        <v>0</v>
      </c>
      <c r="BJ141" s="13" t="s">
        <v>81</v>
      </c>
      <c r="BK141" s="192">
        <f t="shared" si="9"/>
        <v>0</v>
      </c>
      <c r="BL141" s="13" t="s">
        <v>150</v>
      </c>
      <c r="BM141" s="191" t="s">
        <v>280</v>
      </c>
    </row>
    <row r="142" spans="1:65" s="1" customFormat="1" ht="16.5" customHeight="1">
      <c r="A142" s="30"/>
      <c r="B142" s="31"/>
      <c r="C142" s="180" t="s">
        <v>206</v>
      </c>
      <c r="D142" s="180" t="s">
        <v>145</v>
      </c>
      <c r="E142" s="181" t="s">
        <v>281</v>
      </c>
      <c r="F142" s="182" t="s">
        <v>282</v>
      </c>
      <c r="G142" s="183" t="s">
        <v>283</v>
      </c>
      <c r="H142" s="184">
        <v>0.033</v>
      </c>
      <c r="I142" s="185"/>
      <c r="J142" s="186">
        <f t="shared" si="0"/>
        <v>0</v>
      </c>
      <c r="K142" s="182" t="s">
        <v>204</v>
      </c>
      <c r="L142" s="35"/>
      <c r="M142" s="187" t="s">
        <v>1</v>
      </c>
      <c r="N142" s="188" t="s">
        <v>38</v>
      </c>
      <c r="O142" s="67"/>
      <c r="P142" s="189">
        <f t="shared" si="1"/>
        <v>0</v>
      </c>
      <c r="Q142" s="189">
        <v>0</v>
      </c>
      <c r="R142" s="189">
        <f t="shared" si="2"/>
        <v>0</v>
      </c>
      <c r="S142" s="189">
        <v>2.4</v>
      </c>
      <c r="T142" s="190">
        <f t="shared" si="3"/>
        <v>0.0792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91" t="s">
        <v>150</v>
      </c>
      <c r="AT142" s="191" t="s">
        <v>145</v>
      </c>
      <c r="AU142" s="191" t="s">
        <v>83</v>
      </c>
      <c r="AY142" s="13" t="s">
        <v>142</v>
      </c>
      <c r="BE142" s="192">
        <f t="shared" si="4"/>
        <v>0</v>
      </c>
      <c r="BF142" s="192">
        <f t="shared" si="5"/>
        <v>0</v>
      </c>
      <c r="BG142" s="192">
        <f t="shared" si="6"/>
        <v>0</v>
      </c>
      <c r="BH142" s="192">
        <f t="shared" si="7"/>
        <v>0</v>
      </c>
      <c r="BI142" s="192">
        <f t="shared" si="8"/>
        <v>0</v>
      </c>
      <c r="BJ142" s="13" t="s">
        <v>81</v>
      </c>
      <c r="BK142" s="192">
        <f t="shared" si="9"/>
        <v>0</v>
      </c>
      <c r="BL142" s="13" t="s">
        <v>150</v>
      </c>
      <c r="BM142" s="191" t="s">
        <v>284</v>
      </c>
    </row>
    <row r="143" spans="1:65" s="1" customFormat="1" ht="21.75" customHeight="1">
      <c r="A143" s="30"/>
      <c r="B143" s="31"/>
      <c r="C143" s="180" t="s">
        <v>213</v>
      </c>
      <c r="D143" s="180" t="s">
        <v>145</v>
      </c>
      <c r="E143" s="181" t="s">
        <v>285</v>
      </c>
      <c r="F143" s="182" t="s">
        <v>286</v>
      </c>
      <c r="G143" s="183" t="s">
        <v>192</v>
      </c>
      <c r="H143" s="184">
        <v>1.6</v>
      </c>
      <c r="I143" s="185"/>
      <c r="J143" s="186">
        <f t="shared" si="0"/>
        <v>0</v>
      </c>
      <c r="K143" s="182" t="s">
        <v>204</v>
      </c>
      <c r="L143" s="35"/>
      <c r="M143" s="187" t="s">
        <v>1</v>
      </c>
      <c r="N143" s="188" t="s">
        <v>38</v>
      </c>
      <c r="O143" s="67"/>
      <c r="P143" s="189">
        <f t="shared" si="1"/>
        <v>0</v>
      </c>
      <c r="Q143" s="189">
        <v>0</v>
      </c>
      <c r="R143" s="189">
        <f t="shared" si="2"/>
        <v>0</v>
      </c>
      <c r="S143" s="189">
        <v>0.076</v>
      </c>
      <c r="T143" s="190">
        <f t="shared" si="3"/>
        <v>0.1216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91" t="s">
        <v>150</v>
      </c>
      <c r="AT143" s="191" t="s">
        <v>145</v>
      </c>
      <c r="AU143" s="191" t="s">
        <v>83</v>
      </c>
      <c r="AY143" s="13" t="s">
        <v>142</v>
      </c>
      <c r="BE143" s="192">
        <f t="shared" si="4"/>
        <v>0</v>
      </c>
      <c r="BF143" s="192">
        <f t="shared" si="5"/>
        <v>0</v>
      </c>
      <c r="BG143" s="192">
        <f t="shared" si="6"/>
        <v>0</v>
      </c>
      <c r="BH143" s="192">
        <f t="shared" si="7"/>
        <v>0</v>
      </c>
      <c r="BI143" s="192">
        <f t="shared" si="8"/>
        <v>0</v>
      </c>
      <c r="BJ143" s="13" t="s">
        <v>81</v>
      </c>
      <c r="BK143" s="192">
        <f t="shared" si="9"/>
        <v>0</v>
      </c>
      <c r="BL143" s="13" t="s">
        <v>150</v>
      </c>
      <c r="BM143" s="191" t="s">
        <v>287</v>
      </c>
    </row>
    <row r="144" spans="2:63" s="11" customFormat="1" ht="22.5" customHeight="1">
      <c r="B144" s="164"/>
      <c r="C144" s="165"/>
      <c r="D144" s="166" t="s">
        <v>72</v>
      </c>
      <c r="E144" s="178" t="s">
        <v>288</v>
      </c>
      <c r="F144" s="178" t="s">
        <v>289</v>
      </c>
      <c r="G144" s="165"/>
      <c r="H144" s="165"/>
      <c r="I144" s="168"/>
      <c r="J144" s="179">
        <f>BK144</f>
        <v>0</v>
      </c>
      <c r="K144" s="165"/>
      <c r="L144" s="170"/>
      <c r="M144" s="171"/>
      <c r="N144" s="172"/>
      <c r="O144" s="172"/>
      <c r="P144" s="173">
        <f>SUM(P145:P148)</f>
        <v>0</v>
      </c>
      <c r="Q144" s="172"/>
      <c r="R144" s="173">
        <f>SUM(R145:R148)</f>
        <v>0</v>
      </c>
      <c r="S144" s="172"/>
      <c r="T144" s="174">
        <f>SUM(T145:T148)</f>
        <v>0</v>
      </c>
      <c r="AR144" s="175" t="s">
        <v>81</v>
      </c>
      <c r="AT144" s="176" t="s">
        <v>72</v>
      </c>
      <c r="AU144" s="176" t="s">
        <v>81</v>
      </c>
      <c r="AY144" s="175" t="s">
        <v>142</v>
      </c>
      <c r="BK144" s="177">
        <f>SUM(BK145:BK148)</f>
        <v>0</v>
      </c>
    </row>
    <row r="145" spans="1:65" s="1" customFormat="1" ht="24" customHeight="1">
      <c r="A145" s="30"/>
      <c r="B145" s="31"/>
      <c r="C145" s="180" t="s">
        <v>217</v>
      </c>
      <c r="D145" s="180" t="s">
        <v>145</v>
      </c>
      <c r="E145" s="181" t="s">
        <v>290</v>
      </c>
      <c r="F145" s="182" t="s">
        <v>291</v>
      </c>
      <c r="G145" s="183" t="s">
        <v>292</v>
      </c>
      <c r="H145" s="184">
        <v>0.323</v>
      </c>
      <c r="I145" s="185"/>
      <c r="J145" s="186">
        <f>ROUND(I145*H145,2)</f>
        <v>0</v>
      </c>
      <c r="K145" s="182" t="s">
        <v>204</v>
      </c>
      <c r="L145" s="35"/>
      <c r="M145" s="187" t="s">
        <v>1</v>
      </c>
      <c r="N145" s="188" t="s">
        <v>38</v>
      </c>
      <c r="O145" s="6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91" t="s">
        <v>150</v>
      </c>
      <c r="AT145" s="191" t="s">
        <v>145</v>
      </c>
      <c r="AU145" s="191" t="s">
        <v>83</v>
      </c>
      <c r="AY145" s="13" t="s">
        <v>142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3" t="s">
        <v>81</v>
      </c>
      <c r="BK145" s="192">
        <f>ROUND(I145*H145,2)</f>
        <v>0</v>
      </c>
      <c r="BL145" s="13" t="s">
        <v>150</v>
      </c>
      <c r="BM145" s="191" t="s">
        <v>293</v>
      </c>
    </row>
    <row r="146" spans="1:65" s="1" customFormat="1" ht="24" customHeight="1">
      <c r="A146" s="30"/>
      <c r="B146" s="31"/>
      <c r="C146" s="180" t="s">
        <v>222</v>
      </c>
      <c r="D146" s="180" t="s">
        <v>145</v>
      </c>
      <c r="E146" s="181" t="s">
        <v>294</v>
      </c>
      <c r="F146" s="182" t="s">
        <v>295</v>
      </c>
      <c r="G146" s="183" t="s">
        <v>292</v>
      </c>
      <c r="H146" s="184">
        <v>0.323</v>
      </c>
      <c r="I146" s="185"/>
      <c r="J146" s="186">
        <f>ROUND(I146*H146,2)</f>
        <v>0</v>
      </c>
      <c r="K146" s="182" t="s">
        <v>204</v>
      </c>
      <c r="L146" s="35"/>
      <c r="M146" s="187" t="s">
        <v>1</v>
      </c>
      <c r="N146" s="188" t="s">
        <v>38</v>
      </c>
      <c r="O146" s="6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91" t="s">
        <v>150</v>
      </c>
      <c r="AT146" s="191" t="s">
        <v>145</v>
      </c>
      <c r="AU146" s="191" t="s">
        <v>83</v>
      </c>
      <c r="AY146" s="13" t="s">
        <v>142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3" t="s">
        <v>81</v>
      </c>
      <c r="BK146" s="192">
        <f>ROUND(I146*H146,2)</f>
        <v>0</v>
      </c>
      <c r="BL146" s="13" t="s">
        <v>150</v>
      </c>
      <c r="BM146" s="191" t="s">
        <v>296</v>
      </c>
    </row>
    <row r="147" spans="1:65" s="1" customFormat="1" ht="33" customHeight="1">
      <c r="A147" s="30"/>
      <c r="B147" s="31"/>
      <c r="C147" s="180" t="s">
        <v>8</v>
      </c>
      <c r="D147" s="180" t="s">
        <v>145</v>
      </c>
      <c r="E147" s="181" t="s">
        <v>297</v>
      </c>
      <c r="F147" s="182" t="s">
        <v>298</v>
      </c>
      <c r="G147" s="183" t="s">
        <v>292</v>
      </c>
      <c r="H147" s="184">
        <v>6.137</v>
      </c>
      <c r="I147" s="185"/>
      <c r="J147" s="186">
        <f>ROUND(I147*H147,2)</f>
        <v>0</v>
      </c>
      <c r="K147" s="182" t="s">
        <v>204</v>
      </c>
      <c r="L147" s="35"/>
      <c r="M147" s="187" t="s">
        <v>1</v>
      </c>
      <c r="N147" s="188" t="s">
        <v>38</v>
      </c>
      <c r="O147" s="6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91" t="s">
        <v>150</v>
      </c>
      <c r="AT147" s="191" t="s">
        <v>145</v>
      </c>
      <c r="AU147" s="191" t="s">
        <v>83</v>
      </c>
      <c r="AY147" s="13" t="s">
        <v>142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3" t="s">
        <v>81</v>
      </c>
      <c r="BK147" s="192">
        <f>ROUND(I147*H147,2)</f>
        <v>0</v>
      </c>
      <c r="BL147" s="13" t="s">
        <v>150</v>
      </c>
      <c r="BM147" s="191" t="s">
        <v>299</v>
      </c>
    </row>
    <row r="148" spans="1:65" s="1" customFormat="1" ht="33" customHeight="1">
      <c r="A148" s="30"/>
      <c r="B148" s="31"/>
      <c r="C148" s="180" t="s">
        <v>163</v>
      </c>
      <c r="D148" s="180" t="s">
        <v>145</v>
      </c>
      <c r="E148" s="181" t="s">
        <v>300</v>
      </c>
      <c r="F148" s="182" t="s">
        <v>301</v>
      </c>
      <c r="G148" s="183" t="s">
        <v>292</v>
      </c>
      <c r="H148" s="184">
        <v>0.323</v>
      </c>
      <c r="I148" s="185"/>
      <c r="J148" s="186">
        <f>ROUND(I148*H148,2)</f>
        <v>0</v>
      </c>
      <c r="K148" s="182" t="s">
        <v>204</v>
      </c>
      <c r="L148" s="35"/>
      <c r="M148" s="187" t="s">
        <v>1</v>
      </c>
      <c r="N148" s="188" t="s">
        <v>38</v>
      </c>
      <c r="O148" s="6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91" t="s">
        <v>150</v>
      </c>
      <c r="AT148" s="191" t="s">
        <v>145</v>
      </c>
      <c r="AU148" s="191" t="s">
        <v>83</v>
      </c>
      <c r="AY148" s="13" t="s">
        <v>142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3" t="s">
        <v>81</v>
      </c>
      <c r="BK148" s="192">
        <f>ROUND(I148*H148,2)</f>
        <v>0</v>
      </c>
      <c r="BL148" s="13" t="s">
        <v>150</v>
      </c>
      <c r="BM148" s="191" t="s">
        <v>302</v>
      </c>
    </row>
    <row r="149" spans="2:63" s="11" customFormat="1" ht="22.5" customHeight="1">
      <c r="B149" s="164"/>
      <c r="C149" s="165"/>
      <c r="D149" s="166" t="s">
        <v>72</v>
      </c>
      <c r="E149" s="178" t="s">
        <v>303</v>
      </c>
      <c r="F149" s="178" t="s">
        <v>304</v>
      </c>
      <c r="G149" s="165"/>
      <c r="H149" s="165"/>
      <c r="I149" s="168"/>
      <c r="J149" s="179">
        <f>BK149</f>
        <v>0</v>
      </c>
      <c r="K149" s="165"/>
      <c r="L149" s="170"/>
      <c r="M149" s="171"/>
      <c r="N149" s="172"/>
      <c r="O149" s="172"/>
      <c r="P149" s="173">
        <f>P150</f>
        <v>0</v>
      </c>
      <c r="Q149" s="172"/>
      <c r="R149" s="173">
        <f>R150</f>
        <v>0</v>
      </c>
      <c r="S149" s="172"/>
      <c r="T149" s="174">
        <f>T150</f>
        <v>0</v>
      </c>
      <c r="AR149" s="175" t="s">
        <v>81</v>
      </c>
      <c r="AT149" s="176" t="s">
        <v>72</v>
      </c>
      <c r="AU149" s="176" t="s">
        <v>81</v>
      </c>
      <c r="AY149" s="175" t="s">
        <v>142</v>
      </c>
      <c r="BK149" s="177">
        <f>BK150</f>
        <v>0</v>
      </c>
    </row>
    <row r="150" spans="1:65" s="1" customFormat="1" ht="16.5" customHeight="1">
      <c r="A150" s="30"/>
      <c r="B150" s="31"/>
      <c r="C150" s="180" t="s">
        <v>235</v>
      </c>
      <c r="D150" s="180" t="s">
        <v>145</v>
      </c>
      <c r="E150" s="181" t="s">
        <v>305</v>
      </c>
      <c r="F150" s="182" t="s">
        <v>306</v>
      </c>
      <c r="G150" s="183" t="s">
        <v>292</v>
      </c>
      <c r="H150" s="184">
        <v>0.18</v>
      </c>
      <c r="I150" s="185"/>
      <c r="J150" s="186">
        <f>ROUND(I150*H150,2)</f>
        <v>0</v>
      </c>
      <c r="K150" s="182" t="s">
        <v>204</v>
      </c>
      <c r="L150" s="35"/>
      <c r="M150" s="187" t="s">
        <v>1</v>
      </c>
      <c r="N150" s="188" t="s">
        <v>38</v>
      </c>
      <c r="O150" s="6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91" t="s">
        <v>150</v>
      </c>
      <c r="AT150" s="191" t="s">
        <v>145</v>
      </c>
      <c r="AU150" s="191" t="s">
        <v>83</v>
      </c>
      <c r="AY150" s="13" t="s">
        <v>142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3" t="s">
        <v>81</v>
      </c>
      <c r="BK150" s="192">
        <f>ROUND(I150*H150,2)</f>
        <v>0</v>
      </c>
      <c r="BL150" s="13" t="s">
        <v>150</v>
      </c>
      <c r="BM150" s="191" t="s">
        <v>307</v>
      </c>
    </row>
    <row r="151" spans="2:63" s="11" customFormat="1" ht="25.5" customHeight="1">
      <c r="B151" s="164"/>
      <c r="C151" s="165"/>
      <c r="D151" s="166" t="s">
        <v>72</v>
      </c>
      <c r="E151" s="167" t="s">
        <v>155</v>
      </c>
      <c r="F151" s="167" t="s">
        <v>156</v>
      </c>
      <c r="G151" s="165"/>
      <c r="H151" s="165"/>
      <c r="I151" s="168"/>
      <c r="J151" s="169">
        <f>BK151</f>
        <v>0</v>
      </c>
      <c r="K151" s="165"/>
      <c r="L151" s="170"/>
      <c r="M151" s="171"/>
      <c r="N151" s="172"/>
      <c r="O151" s="172"/>
      <c r="P151" s="173">
        <f>P152+P161+P166+P168</f>
        <v>0</v>
      </c>
      <c r="Q151" s="172"/>
      <c r="R151" s="173">
        <f>R152+R161+R166+R168</f>
        <v>0.044343759999999996</v>
      </c>
      <c r="S151" s="172"/>
      <c r="T151" s="174">
        <f>T152+T161+T166+T168</f>
        <v>0.0405</v>
      </c>
      <c r="AR151" s="175" t="s">
        <v>83</v>
      </c>
      <c r="AT151" s="176" t="s">
        <v>72</v>
      </c>
      <c r="AU151" s="176" t="s">
        <v>73</v>
      </c>
      <c r="AY151" s="175" t="s">
        <v>142</v>
      </c>
      <c r="BK151" s="177">
        <f>BK152+BK161+BK166+BK168</f>
        <v>0</v>
      </c>
    </row>
    <row r="152" spans="2:63" s="11" customFormat="1" ht="22.5" customHeight="1">
      <c r="B152" s="164"/>
      <c r="C152" s="165"/>
      <c r="D152" s="166" t="s">
        <v>72</v>
      </c>
      <c r="E152" s="178" t="s">
        <v>157</v>
      </c>
      <c r="F152" s="178" t="s">
        <v>158</v>
      </c>
      <c r="G152" s="165"/>
      <c r="H152" s="165"/>
      <c r="I152" s="168"/>
      <c r="J152" s="179">
        <f>BK152</f>
        <v>0</v>
      </c>
      <c r="K152" s="165"/>
      <c r="L152" s="170"/>
      <c r="M152" s="171"/>
      <c r="N152" s="172"/>
      <c r="O152" s="172"/>
      <c r="P152" s="173">
        <f>SUM(P153:P160)</f>
        <v>0</v>
      </c>
      <c r="Q152" s="172"/>
      <c r="R152" s="173">
        <f>SUM(R153:R160)</f>
        <v>0.01566</v>
      </c>
      <c r="S152" s="172"/>
      <c r="T152" s="174">
        <f>SUM(T153:T160)</f>
        <v>0.0405</v>
      </c>
      <c r="AR152" s="175" t="s">
        <v>83</v>
      </c>
      <c r="AT152" s="176" t="s">
        <v>72</v>
      </c>
      <c r="AU152" s="176" t="s">
        <v>81</v>
      </c>
      <c r="AY152" s="175" t="s">
        <v>142</v>
      </c>
      <c r="BK152" s="177">
        <f>SUM(BK153:BK160)</f>
        <v>0</v>
      </c>
    </row>
    <row r="153" spans="1:65" s="1" customFormat="1" ht="24" customHeight="1">
      <c r="A153" s="30"/>
      <c r="B153" s="31"/>
      <c r="C153" s="180" t="s">
        <v>239</v>
      </c>
      <c r="D153" s="180" t="s">
        <v>145</v>
      </c>
      <c r="E153" s="181" t="s">
        <v>308</v>
      </c>
      <c r="F153" s="182" t="s">
        <v>309</v>
      </c>
      <c r="G153" s="183" t="s">
        <v>148</v>
      </c>
      <c r="H153" s="184">
        <v>1</v>
      </c>
      <c r="I153" s="185"/>
      <c r="J153" s="186">
        <f aca="true" t="shared" si="10" ref="J153:J160">ROUND(I153*H153,2)</f>
        <v>0</v>
      </c>
      <c r="K153" s="182" t="s">
        <v>204</v>
      </c>
      <c r="L153" s="35"/>
      <c r="M153" s="187" t="s">
        <v>1</v>
      </c>
      <c r="N153" s="188" t="s">
        <v>38</v>
      </c>
      <c r="O153" s="67"/>
      <c r="P153" s="189">
        <f aca="true" t="shared" si="11" ref="P153:P160">O153*H153</f>
        <v>0</v>
      </c>
      <c r="Q153" s="189">
        <v>0.00026</v>
      </c>
      <c r="R153" s="189">
        <f aca="true" t="shared" si="12" ref="R153:R160">Q153*H153</f>
        <v>0.00026</v>
      </c>
      <c r="S153" s="189">
        <v>0</v>
      </c>
      <c r="T153" s="190">
        <f aca="true" t="shared" si="13" ref="T153:T160"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91" t="s">
        <v>163</v>
      </c>
      <c r="AT153" s="191" t="s">
        <v>145</v>
      </c>
      <c r="AU153" s="191" t="s">
        <v>83</v>
      </c>
      <c r="AY153" s="13" t="s">
        <v>142</v>
      </c>
      <c r="BE153" s="192">
        <f aca="true" t="shared" si="14" ref="BE153:BE160">IF(N153="základní",J153,0)</f>
        <v>0</v>
      </c>
      <c r="BF153" s="192">
        <f aca="true" t="shared" si="15" ref="BF153:BF160">IF(N153="snížená",J153,0)</f>
        <v>0</v>
      </c>
      <c r="BG153" s="192">
        <f aca="true" t="shared" si="16" ref="BG153:BG160">IF(N153="zákl. přenesená",J153,0)</f>
        <v>0</v>
      </c>
      <c r="BH153" s="192">
        <f aca="true" t="shared" si="17" ref="BH153:BH160">IF(N153="sníž. přenesená",J153,0)</f>
        <v>0</v>
      </c>
      <c r="BI153" s="192">
        <f aca="true" t="shared" si="18" ref="BI153:BI160">IF(N153="nulová",J153,0)</f>
        <v>0</v>
      </c>
      <c r="BJ153" s="13" t="s">
        <v>81</v>
      </c>
      <c r="BK153" s="192">
        <f aca="true" t="shared" si="19" ref="BK153:BK160">ROUND(I153*H153,2)</f>
        <v>0</v>
      </c>
      <c r="BL153" s="13" t="s">
        <v>163</v>
      </c>
      <c r="BM153" s="191" t="s">
        <v>310</v>
      </c>
    </row>
    <row r="154" spans="1:65" s="1" customFormat="1" ht="24" customHeight="1">
      <c r="A154" s="30"/>
      <c r="B154" s="31"/>
      <c r="C154" s="180" t="s">
        <v>176</v>
      </c>
      <c r="D154" s="180" t="s">
        <v>145</v>
      </c>
      <c r="E154" s="181" t="s">
        <v>311</v>
      </c>
      <c r="F154" s="182" t="s">
        <v>312</v>
      </c>
      <c r="G154" s="183" t="s">
        <v>148</v>
      </c>
      <c r="H154" s="184">
        <v>1</v>
      </c>
      <c r="I154" s="185"/>
      <c r="J154" s="186">
        <f t="shared" si="10"/>
        <v>0</v>
      </c>
      <c r="K154" s="182" t="s">
        <v>204</v>
      </c>
      <c r="L154" s="35"/>
      <c r="M154" s="187" t="s">
        <v>1</v>
      </c>
      <c r="N154" s="188" t="s">
        <v>38</v>
      </c>
      <c r="O154" s="67"/>
      <c r="P154" s="189">
        <f t="shared" si="11"/>
        <v>0</v>
      </c>
      <c r="Q154" s="189">
        <v>0.0009</v>
      </c>
      <c r="R154" s="189">
        <f t="shared" si="12"/>
        <v>0.0009</v>
      </c>
      <c r="S154" s="189">
        <v>0</v>
      </c>
      <c r="T154" s="190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91" t="s">
        <v>163</v>
      </c>
      <c r="AT154" s="191" t="s">
        <v>145</v>
      </c>
      <c r="AU154" s="191" t="s">
        <v>83</v>
      </c>
      <c r="AY154" s="13" t="s">
        <v>142</v>
      </c>
      <c r="BE154" s="192">
        <f t="shared" si="14"/>
        <v>0</v>
      </c>
      <c r="BF154" s="192">
        <f t="shared" si="15"/>
        <v>0</v>
      </c>
      <c r="BG154" s="192">
        <f t="shared" si="16"/>
        <v>0</v>
      </c>
      <c r="BH154" s="192">
        <f t="shared" si="17"/>
        <v>0</v>
      </c>
      <c r="BI154" s="192">
        <f t="shared" si="18"/>
        <v>0</v>
      </c>
      <c r="BJ154" s="13" t="s">
        <v>81</v>
      </c>
      <c r="BK154" s="192">
        <f t="shared" si="19"/>
        <v>0</v>
      </c>
      <c r="BL154" s="13" t="s">
        <v>163</v>
      </c>
      <c r="BM154" s="191" t="s">
        <v>313</v>
      </c>
    </row>
    <row r="155" spans="1:65" s="1" customFormat="1" ht="24" customHeight="1">
      <c r="A155" s="30"/>
      <c r="B155" s="31"/>
      <c r="C155" s="193" t="s">
        <v>180</v>
      </c>
      <c r="D155" s="193" t="s">
        <v>207</v>
      </c>
      <c r="E155" s="194" t="s">
        <v>314</v>
      </c>
      <c r="F155" s="195" t="s">
        <v>315</v>
      </c>
      <c r="G155" s="196" t="s">
        <v>148</v>
      </c>
      <c r="H155" s="197">
        <v>1</v>
      </c>
      <c r="I155" s="198"/>
      <c r="J155" s="199">
        <f t="shared" si="10"/>
        <v>0</v>
      </c>
      <c r="K155" s="195" t="s">
        <v>204</v>
      </c>
      <c r="L155" s="200"/>
      <c r="M155" s="201" t="s">
        <v>1</v>
      </c>
      <c r="N155" s="202" t="s">
        <v>38</v>
      </c>
      <c r="O155" s="67"/>
      <c r="P155" s="189">
        <f t="shared" si="11"/>
        <v>0</v>
      </c>
      <c r="Q155" s="189">
        <v>0.0145</v>
      </c>
      <c r="R155" s="189">
        <f t="shared" si="12"/>
        <v>0.0145</v>
      </c>
      <c r="S155" s="189">
        <v>0</v>
      </c>
      <c r="T155" s="190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91" t="s">
        <v>211</v>
      </c>
      <c r="AT155" s="191" t="s">
        <v>207</v>
      </c>
      <c r="AU155" s="191" t="s">
        <v>83</v>
      </c>
      <c r="AY155" s="13" t="s">
        <v>142</v>
      </c>
      <c r="BE155" s="192">
        <f t="shared" si="14"/>
        <v>0</v>
      </c>
      <c r="BF155" s="192">
        <f t="shared" si="15"/>
        <v>0</v>
      </c>
      <c r="BG155" s="192">
        <f t="shared" si="16"/>
        <v>0</v>
      </c>
      <c r="BH155" s="192">
        <f t="shared" si="17"/>
        <v>0</v>
      </c>
      <c r="BI155" s="192">
        <f t="shared" si="18"/>
        <v>0</v>
      </c>
      <c r="BJ155" s="13" t="s">
        <v>81</v>
      </c>
      <c r="BK155" s="192">
        <f t="shared" si="19"/>
        <v>0</v>
      </c>
      <c r="BL155" s="13" t="s">
        <v>163</v>
      </c>
      <c r="BM155" s="191" t="s">
        <v>316</v>
      </c>
    </row>
    <row r="156" spans="1:65" s="1" customFormat="1" ht="24" customHeight="1">
      <c r="A156" s="30"/>
      <c r="B156" s="31"/>
      <c r="C156" s="180" t="s">
        <v>7</v>
      </c>
      <c r="D156" s="180" t="s">
        <v>145</v>
      </c>
      <c r="E156" s="181" t="s">
        <v>317</v>
      </c>
      <c r="F156" s="182" t="s">
        <v>318</v>
      </c>
      <c r="G156" s="183" t="s">
        <v>265</v>
      </c>
      <c r="H156" s="184">
        <v>1</v>
      </c>
      <c r="I156" s="185"/>
      <c r="J156" s="186">
        <f t="shared" si="10"/>
        <v>0</v>
      </c>
      <c r="K156" s="182" t="s">
        <v>204</v>
      </c>
      <c r="L156" s="35"/>
      <c r="M156" s="187" t="s">
        <v>1</v>
      </c>
      <c r="N156" s="188" t="s">
        <v>38</v>
      </c>
      <c r="O156" s="67"/>
      <c r="P156" s="189">
        <f t="shared" si="11"/>
        <v>0</v>
      </c>
      <c r="Q156" s="189">
        <v>0</v>
      </c>
      <c r="R156" s="189">
        <f t="shared" si="12"/>
        <v>0</v>
      </c>
      <c r="S156" s="189">
        <v>0.0125</v>
      </c>
      <c r="T156" s="190">
        <f t="shared" si="13"/>
        <v>0.0125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91" t="s">
        <v>150</v>
      </c>
      <c r="AT156" s="191" t="s">
        <v>145</v>
      </c>
      <c r="AU156" s="191" t="s">
        <v>83</v>
      </c>
      <c r="AY156" s="13" t="s">
        <v>142</v>
      </c>
      <c r="BE156" s="192">
        <f t="shared" si="14"/>
        <v>0</v>
      </c>
      <c r="BF156" s="192">
        <f t="shared" si="15"/>
        <v>0</v>
      </c>
      <c r="BG156" s="192">
        <f t="shared" si="16"/>
        <v>0</v>
      </c>
      <c r="BH156" s="192">
        <f t="shared" si="17"/>
        <v>0</v>
      </c>
      <c r="BI156" s="192">
        <f t="shared" si="18"/>
        <v>0</v>
      </c>
      <c r="BJ156" s="13" t="s">
        <v>81</v>
      </c>
      <c r="BK156" s="192">
        <f t="shared" si="19"/>
        <v>0</v>
      </c>
      <c r="BL156" s="13" t="s">
        <v>150</v>
      </c>
      <c r="BM156" s="191" t="s">
        <v>319</v>
      </c>
    </row>
    <row r="157" spans="1:65" s="1" customFormat="1" ht="24" customHeight="1">
      <c r="A157" s="30"/>
      <c r="B157" s="31"/>
      <c r="C157" s="180" t="s">
        <v>320</v>
      </c>
      <c r="D157" s="180" t="s">
        <v>145</v>
      </c>
      <c r="E157" s="181" t="s">
        <v>321</v>
      </c>
      <c r="F157" s="182" t="s">
        <v>322</v>
      </c>
      <c r="G157" s="183" t="s">
        <v>265</v>
      </c>
      <c r="H157" s="184">
        <v>1</v>
      </c>
      <c r="I157" s="185"/>
      <c r="J157" s="186">
        <f t="shared" si="10"/>
        <v>0</v>
      </c>
      <c r="K157" s="182" t="s">
        <v>204</v>
      </c>
      <c r="L157" s="35"/>
      <c r="M157" s="187" t="s">
        <v>1</v>
      </c>
      <c r="N157" s="188" t="s">
        <v>38</v>
      </c>
      <c r="O157" s="67"/>
      <c r="P157" s="189">
        <f t="shared" si="11"/>
        <v>0</v>
      </c>
      <c r="Q157" s="189">
        <v>0</v>
      </c>
      <c r="R157" s="189">
        <f t="shared" si="12"/>
        <v>0</v>
      </c>
      <c r="S157" s="189">
        <v>0.028</v>
      </c>
      <c r="T157" s="190">
        <f t="shared" si="13"/>
        <v>0.028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91" t="s">
        <v>163</v>
      </c>
      <c r="AT157" s="191" t="s">
        <v>145</v>
      </c>
      <c r="AU157" s="191" t="s">
        <v>83</v>
      </c>
      <c r="AY157" s="13" t="s">
        <v>142</v>
      </c>
      <c r="BE157" s="192">
        <f t="shared" si="14"/>
        <v>0</v>
      </c>
      <c r="BF157" s="192">
        <f t="shared" si="15"/>
        <v>0</v>
      </c>
      <c r="BG157" s="192">
        <f t="shared" si="16"/>
        <v>0</v>
      </c>
      <c r="BH157" s="192">
        <f t="shared" si="17"/>
        <v>0</v>
      </c>
      <c r="BI157" s="192">
        <f t="shared" si="18"/>
        <v>0</v>
      </c>
      <c r="BJ157" s="13" t="s">
        <v>81</v>
      </c>
      <c r="BK157" s="192">
        <f t="shared" si="19"/>
        <v>0</v>
      </c>
      <c r="BL157" s="13" t="s">
        <v>163</v>
      </c>
      <c r="BM157" s="191" t="s">
        <v>323</v>
      </c>
    </row>
    <row r="158" spans="1:65" s="1" customFormat="1" ht="16.5" customHeight="1">
      <c r="A158" s="30"/>
      <c r="B158" s="31"/>
      <c r="C158" s="180" t="s">
        <v>324</v>
      </c>
      <c r="D158" s="180" t="s">
        <v>145</v>
      </c>
      <c r="E158" s="181" t="s">
        <v>325</v>
      </c>
      <c r="F158" s="182" t="s">
        <v>326</v>
      </c>
      <c r="G158" s="183" t="s">
        <v>265</v>
      </c>
      <c r="H158" s="184">
        <v>1</v>
      </c>
      <c r="I158" s="185"/>
      <c r="J158" s="186">
        <f t="shared" si="10"/>
        <v>0</v>
      </c>
      <c r="K158" s="182" t="s">
        <v>1</v>
      </c>
      <c r="L158" s="35"/>
      <c r="M158" s="187" t="s">
        <v>1</v>
      </c>
      <c r="N158" s="188" t="s">
        <v>38</v>
      </c>
      <c r="O158" s="67"/>
      <c r="P158" s="189">
        <f t="shared" si="11"/>
        <v>0</v>
      </c>
      <c r="Q158" s="189">
        <v>0</v>
      </c>
      <c r="R158" s="189">
        <f t="shared" si="12"/>
        <v>0</v>
      </c>
      <c r="S158" s="189">
        <v>0</v>
      </c>
      <c r="T158" s="190">
        <f t="shared" si="1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91" t="s">
        <v>163</v>
      </c>
      <c r="AT158" s="191" t="s">
        <v>145</v>
      </c>
      <c r="AU158" s="191" t="s">
        <v>83</v>
      </c>
      <c r="AY158" s="13" t="s">
        <v>142</v>
      </c>
      <c r="BE158" s="192">
        <f t="shared" si="14"/>
        <v>0</v>
      </c>
      <c r="BF158" s="192">
        <f t="shared" si="15"/>
        <v>0</v>
      </c>
      <c r="BG158" s="192">
        <f t="shared" si="16"/>
        <v>0</v>
      </c>
      <c r="BH158" s="192">
        <f t="shared" si="17"/>
        <v>0</v>
      </c>
      <c r="BI158" s="192">
        <f t="shared" si="18"/>
        <v>0</v>
      </c>
      <c r="BJ158" s="13" t="s">
        <v>81</v>
      </c>
      <c r="BK158" s="192">
        <f t="shared" si="19"/>
        <v>0</v>
      </c>
      <c r="BL158" s="13" t="s">
        <v>163</v>
      </c>
      <c r="BM158" s="191" t="s">
        <v>327</v>
      </c>
    </row>
    <row r="159" spans="1:65" s="1" customFormat="1" ht="24" customHeight="1">
      <c r="A159" s="30"/>
      <c r="B159" s="31"/>
      <c r="C159" s="180" t="s">
        <v>328</v>
      </c>
      <c r="D159" s="180" t="s">
        <v>145</v>
      </c>
      <c r="E159" s="181" t="s">
        <v>329</v>
      </c>
      <c r="F159" s="182" t="s">
        <v>330</v>
      </c>
      <c r="G159" s="183" t="s">
        <v>265</v>
      </c>
      <c r="H159" s="184">
        <v>1</v>
      </c>
      <c r="I159" s="185"/>
      <c r="J159" s="186">
        <f t="shared" si="10"/>
        <v>0</v>
      </c>
      <c r="K159" s="182" t="s">
        <v>204</v>
      </c>
      <c r="L159" s="35"/>
      <c r="M159" s="187" t="s">
        <v>1</v>
      </c>
      <c r="N159" s="188" t="s">
        <v>38</v>
      </c>
      <c r="O159" s="67"/>
      <c r="P159" s="189">
        <f t="shared" si="11"/>
        <v>0</v>
      </c>
      <c r="Q159" s="189">
        <v>0</v>
      </c>
      <c r="R159" s="189">
        <f t="shared" si="12"/>
        <v>0</v>
      </c>
      <c r="S159" s="189">
        <v>0</v>
      </c>
      <c r="T159" s="190">
        <f t="shared" si="1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91" t="s">
        <v>163</v>
      </c>
      <c r="AT159" s="191" t="s">
        <v>145</v>
      </c>
      <c r="AU159" s="191" t="s">
        <v>83</v>
      </c>
      <c r="AY159" s="13" t="s">
        <v>142</v>
      </c>
      <c r="BE159" s="192">
        <f t="shared" si="14"/>
        <v>0</v>
      </c>
      <c r="BF159" s="192">
        <f t="shared" si="15"/>
        <v>0</v>
      </c>
      <c r="BG159" s="192">
        <f t="shared" si="16"/>
        <v>0</v>
      </c>
      <c r="BH159" s="192">
        <f t="shared" si="17"/>
        <v>0</v>
      </c>
      <c r="BI159" s="192">
        <f t="shared" si="18"/>
        <v>0</v>
      </c>
      <c r="BJ159" s="13" t="s">
        <v>81</v>
      </c>
      <c r="BK159" s="192">
        <f t="shared" si="19"/>
        <v>0</v>
      </c>
      <c r="BL159" s="13" t="s">
        <v>163</v>
      </c>
      <c r="BM159" s="191" t="s">
        <v>331</v>
      </c>
    </row>
    <row r="160" spans="1:65" s="1" customFormat="1" ht="16.5" customHeight="1">
      <c r="A160" s="30"/>
      <c r="B160" s="31"/>
      <c r="C160" s="180" t="s">
        <v>332</v>
      </c>
      <c r="D160" s="180" t="s">
        <v>145</v>
      </c>
      <c r="E160" s="181" t="s">
        <v>333</v>
      </c>
      <c r="F160" s="182" t="s">
        <v>241</v>
      </c>
      <c r="G160" s="183" t="s">
        <v>242</v>
      </c>
      <c r="H160" s="203"/>
      <c r="I160" s="185"/>
      <c r="J160" s="186">
        <f t="shared" si="10"/>
        <v>0</v>
      </c>
      <c r="K160" s="182" t="s">
        <v>204</v>
      </c>
      <c r="L160" s="35"/>
      <c r="M160" s="187" t="s">
        <v>1</v>
      </c>
      <c r="N160" s="188" t="s">
        <v>38</v>
      </c>
      <c r="O160" s="67"/>
      <c r="P160" s="189">
        <f t="shared" si="11"/>
        <v>0</v>
      </c>
      <c r="Q160" s="189">
        <v>0</v>
      </c>
      <c r="R160" s="189">
        <f t="shared" si="12"/>
        <v>0</v>
      </c>
      <c r="S160" s="189">
        <v>0</v>
      </c>
      <c r="T160" s="190">
        <f t="shared" si="1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91" t="s">
        <v>163</v>
      </c>
      <c r="AT160" s="191" t="s">
        <v>145</v>
      </c>
      <c r="AU160" s="191" t="s">
        <v>83</v>
      </c>
      <c r="AY160" s="13" t="s">
        <v>142</v>
      </c>
      <c r="BE160" s="192">
        <f t="shared" si="14"/>
        <v>0</v>
      </c>
      <c r="BF160" s="192">
        <f t="shared" si="15"/>
        <v>0</v>
      </c>
      <c r="BG160" s="192">
        <f t="shared" si="16"/>
        <v>0</v>
      </c>
      <c r="BH160" s="192">
        <f t="shared" si="17"/>
        <v>0</v>
      </c>
      <c r="BI160" s="192">
        <f t="shared" si="18"/>
        <v>0</v>
      </c>
      <c r="BJ160" s="13" t="s">
        <v>81</v>
      </c>
      <c r="BK160" s="192">
        <f t="shared" si="19"/>
        <v>0</v>
      </c>
      <c r="BL160" s="13" t="s">
        <v>163</v>
      </c>
      <c r="BM160" s="191" t="s">
        <v>334</v>
      </c>
    </row>
    <row r="161" spans="2:63" s="11" customFormat="1" ht="22.5" customHeight="1">
      <c r="B161" s="164"/>
      <c r="C161" s="165"/>
      <c r="D161" s="166" t="s">
        <v>72</v>
      </c>
      <c r="E161" s="178" t="s">
        <v>187</v>
      </c>
      <c r="F161" s="178" t="s">
        <v>188</v>
      </c>
      <c r="G161" s="165"/>
      <c r="H161" s="165"/>
      <c r="I161" s="168"/>
      <c r="J161" s="179">
        <f>BK161</f>
        <v>0</v>
      </c>
      <c r="K161" s="165"/>
      <c r="L161" s="170"/>
      <c r="M161" s="171"/>
      <c r="N161" s="172"/>
      <c r="O161" s="172"/>
      <c r="P161" s="173">
        <f>SUM(P162:P165)</f>
        <v>0</v>
      </c>
      <c r="Q161" s="172"/>
      <c r="R161" s="173">
        <f>SUM(R162:R165)</f>
        <v>0.00679616</v>
      </c>
      <c r="S161" s="172"/>
      <c r="T161" s="174">
        <f>SUM(T162:T165)</f>
        <v>0</v>
      </c>
      <c r="AR161" s="175" t="s">
        <v>83</v>
      </c>
      <c r="AT161" s="176" t="s">
        <v>72</v>
      </c>
      <c r="AU161" s="176" t="s">
        <v>81</v>
      </c>
      <c r="AY161" s="175" t="s">
        <v>142</v>
      </c>
      <c r="BK161" s="177">
        <f>SUM(BK162:BK165)</f>
        <v>0</v>
      </c>
    </row>
    <row r="162" spans="1:65" s="1" customFormat="1" ht="24" customHeight="1">
      <c r="A162" s="30"/>
      <c r="B162" s="31"/>
      <c r="C162" s="180" t="s">
        <v>335</v>
      </c>
      <c r="D162" s="180" t="s">
        <v>145</v>
      </c>
      <c r="E162" s="181" t="s">
        <v>202</v>
      </c>
      <c r="F162" s="182" t="s">
        <v>203</v>
      </c>
      <c r="G162" s="183" t="s">
        <v>192</v>
      </c>
      <c r="H162" s="184">
        <v>10.296</v>
      </c>
      <c r="I162" s="185"/>
      <c r="J162" s="186">
        <f>ROUND(I162*H162,2)</f>
        <v>0</v>
      </c>
      <c r="K162" s="182" t="s">
        <v>204</v>
      </c>
      <c r="L162" s="35"/>
      <c r="M162" s="187" t="s">
        <v>1</v>
      </c>
      <c r="N162" s="188" t="s">
        <v>38</v>
      </c>
      <c r="O162" s="6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91" t="s">
        <v>163</v>
      </c>
      <c r="AT162" s="191" t="s">
        <v>145</v>
      </c>
      <c r="AU162" s="191" t="s">
        <v>83</v>
      </c>
      <c r="AY162" s="13" t="s">
        <v>142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3" t="s">
        <v>81</v>
      </c>
      <c r="BK162" s="192">
        <f>ROUND(I162*H162,2)</f>
        <v>0</v>
      </c>
      <c r="BL162" s="13" t="s">
        <v>163</v>
      </c>
      <c r="BM162" s="191" t="s">
        <v>336</v>
      </c>
    </row>
    <row r="163" spans="1:65" s="1" customFormat="1" ht="16.5" customHeight="1">
      <c r="A163" s="30"/>
      <c r="B163" s="31"/>
      <c r="C163" s="193" t="s">
        <v>337</v>
      </c>
      <c r="D163" s="193" t="s">
        <v>207</v>
      </c>
      <c r="E163" s="194" t="s">
        <v>208</v>
      </c>
      <c r="F163" s="195" t="s">
        <v>338</v>
      </c>
      <c r="G163" s="196" t="s">
        <v>210</v>
      </c>
      <c r="H163" s="197">
        <v>2.471</v>
      </c>
      <c r="I163" s="198"/>
      <c r="J163" s="199">
        <f>ROUND(I163*H163,2)</f>
        <v>0</v>
      </c>
      <c r="K163" s="195" t="s">
        <v>204</v>
      </c>
      <c r="L163" s="200"/>
      <c r="M163" s="201" t="s">
        <v>1</v>
      </c>
      <c r="N163" s="202" t="s">
        <v>38</v>
      </c>
      <c r="O163" s="67"/>
      <c r="P163" s="189">
        <f>O163*H163</f>
        <v>0</v>
      </c>
      <c r="Q163" s="189">
        <v>0.001</v>
      </c>
      <c r="R163" s="189">
        <f>Q163*H163</f>
        <v>0.002471</v>
      </c>
      <c r="S163" s="189">
        <v>0</v>
      </c>
      <c r="T163" s="190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91" t="s">
        <v>211</v>
      </c>
      <c r="AT163" s="191" t="s">
        <v>207</v>
      </c>
      <c r="AU163" s="191" t="s">
        <v>83</v>
      </c>
      <c r="AY163" s="13" t="s">
        <v>142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3" t="s">
        <v>81</v>
      </c>
      <c r="BK163" s="192">
        <f>ROUND(I163*H163,2)</f>
        <v>0</v>
      </c>
      <c r="BL163" s="13" t="s">
        <v>163</v>
      </c>
      <c r="BM163" s="191" t="s">
        <v>339</v>
      </c>
    </row>
    <row r="164" spans="1:65" s="1" customFormat="1" ht="24" customHeight="1">
      <c r="A164" s="30"/>
      <c r="B164" s="31"/>
      <c r="C164" s="180" t="s">
        <v>340</v>
      </c>
      <c r="D164" s="180" t="s">
        <v>145</v>
      </c>
      <c r="E164" s="181" t="s">
        <v>214</v>
      </c>
      <c r="F164" s="182" t="s">
        <v>215</v>
      </c>
      <c r="G164" s="183" t="s">
        <v>192</v>
      </c>
      <c r="H164" s="184">
        <v>20.592</v>
      </c>
      <c r="I164" s="185"/>
      <c r="J164" s="186">
        <f>ROUND(I164*H164,2)</f>
        <v>0</v>
      </c>
      <c r="K164" s="182" t="s">
        <v>204</v>
      </c>
      <c r="L164" s="35"/>
      <c r="M164" s="187" t="s">
        <v>1</v>
      </c>
      <c r="N164" s="188" t="s">
        <v>38</v>
      </c>
      <c r="O164" s="6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91" t="s">
        <v>163</v>
      </c>
      <c r="AT164" s="191" t="s">
        <v>145</v>
      </c>
      <c r="AU164" s="191" t="s">
        <v>83</v>
      </c>
      <c r="AY164" s="13" t="s">
        <v>142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3" t="s">
        <v>81</v>
      </c>
      <c r="BK164" s="192">
        <f>ROUND(I164*H164,2)</f>
        <v>0</v>
      </c>
      <c r="BL164" s="13" t="s">
        <v>163</v>
      </c>
      <c r="BM164" s="191" t="s">
        <v>341</v>
      </c>
    </row>
    <row r="165" spans="1:65" s="1" customFormat="1" ht="16.5" customHeight="1">
      <c r="A165" s="30"/>
      <c r="B165" s="31"/>
      <c r="C165" s="193" t="s">
        <v>342</v>
      </c>
      <c r="D165" s="193" t="s">
        <v>207</v>
      </c>
      <c r="E165" s="194" t="s">
        <v>218</v>
      </c>
      <c r="F165" s="195" t="s">
        <v>343</v>
      </c>
      <c r="G165" s="196" t="s">
        <v>220</v>
      </c>
      <c r="H165" s="197">
        <v>5.149</v>
      </c>
      <c r="I165" s="198"/>
      <c r="J165" s="199">
        <f>ROUND(I165*H165,2)</f>
        <v>0</v>
      </c>
      <c r="K165" s="195" t="s">
        <v>204</v>
      </c>
      <c r="L165" s="200"/>
      <c r="M165" s="201" t="s">
        <v>1</v>
      </c>
      <c r="N165" s="202" t="s">
        <v>38</v>
      </c>
      <c r="O165" s="67"/>
      <c r="P165" s="189">
        <f>O165*H165</f>
        <v>0</v>
      </c>
      <c r="Q165" s="189">
        <v>0.00084</v>
      </c>
      <c r="R165" s="189">
        <f>Q165*H165</f>
        <v>0.00432516</v>
      </c>
      <c r="S165" s="189">
        <v>0</v>
      </c>
      <c r="T165" s="190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91" t="s">
        <v>211</v>
      </c>
      <c r="AT165" s="191" t="s">
        <v>207</v>
      </c>
      <c r="AU165" s="191" t="s">
        <v>83</v>
      </c>
      <c r="AY165" s="13" t="s">
        <v>142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3" t="s">
        <v>81</v>
      </c>
      <c r="BK165" s="192">
        <f>ROUND(I165*H165,2)</f>
        <v>0</v>
      </c>
      <c r="BL165" s="13" t="s">
        <v>163</v>
      </c>
      <c r="BM165" s="191" t="s">
        <v>344</v>
      </c>
    </row>
    <row r="166" spans="2:63" s="11" customFormat="1" ht="22.5" customHeight="1">
      <c r="B166" s="164"/>
      <c r="C166" s="165"/>
      <c r="D166" s="166" t="s">
        <v>72</v>
      </c>
      <c r="E166" s="178" t="s">
        <v>345</v>
      </c>
      <c r="F166" s="178" t="s">
        <v>346</v>
      </c>
      <c r="G166" s="165"/>
      <c r="H166" s="165"/>
      <c r="I166" s="168"/>
      <c r="J166" s="179">
        <f>BK166</f>
        <v>0</v>
      </c>
      <c r="K166" s="165"/>
      <c r="L166" s="170"/>
      <c r="M166" s="171"/>
      <c r="N166" s="172"/>
      <c r="O166" s="172"/>
      <c r="P166" s="173">
        <f>P167</f>
        <v>0</v>
      </c>
      <c r="Q166" s="172"/>
      <c r="R166" s="173">
        <f>R167</f>
        <v>0.0018876</v>
      </c>
      <c r="S166" s="172"/>
      <c r="T166" s="174">
        <f>T167</f>
        <v>0</v>
      </c>
      <c r="AR166" s="175" t="s">
        <v>83</v>
      </c>
      <c r="AT166" s="176" t="s">
        <v>72</v>
      </c>
      <c r="AU166" s="176" t="s">
        <v>81</v>
      </c>
      <c r="AY166" s="175" t="s">
        <v>142</v>
      </c>
      <c r="BK166" s="177">
        <f>BK167</f>
        <v>0</v>
      </c>
    </row>
    <row r="167" spans="1:65" s="1" customFormat="1" ht="16.5" customHeight="1">
      <c r="A167" s="30"/>
      <c r="B167" s="31"/>
      <c r="C167" s="180" t="s">
        <v>347</v>
      </c>
      <c r="D167" s="180" t="s">
        <v>145</v>
      </c>
      <c r="E167" s="181" t="s">
        <v>348</v>
      </c>
      <c r="F167" s="182" t="s">
        <v>349</v>
      </c>
      <c r="G167" s="183" t="s">
        <v>192</v>
      </c>
      <c r="H167" s="184">
        <v>5.72</v>
      </c>
      <c r="I167" s="185"/>
      <c r="J167" s="186">
        <f>ROUND(I167*H167,2)</f>
        <v>0</v>
      </c>
      <c r="K167" s="182" t="s">
        <v>204</v>
      </c>
      <c r="L167" s="35"/>
      <c r="M167" s="187" t="s">
        <v>1</v>
      </c>
      <c r="N167" s="188" t="s">
        <v>38</v>
      </c>
      <c r="O167" s="67"/>
      <c r="P167" s="189">
        <f>O167*H167</f>
        <v>0</v>
      </c>
      <c r="Q167" s="189">
        <v>0.00033</v>
      </c>
      <c r="R167" s="189">
        <f>Q167*H167</f>
        <v>0.0018876</v>
      </c>
      <c r="S167" s="189">
        <v>0</v>
      </c>
      <c r="T167" s="190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91" t="s">
        <v>163</v>
      </c>
      <c r="AT167" s="191" t="s">
        <v>145</v>
      </c>
      <c r="AU167" s="191" t="s">
        <v>83</v>
      </c>
      <c r="AY167" s="13" t="s">
        <v>142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3" t="s">
        <v>81</v>
      </c>
      <c r="BK167" s="192">
        <f>ROUND(I167*H167,2)</f>
        <v>0</v>
      </c>
      <c r="BL167" s="13" t="s">
        <v>163</v>
      </c>
      <c r="BM167" s="191" t="s">
        <v>350</v>
      </c>
    </row>
    <row r="168" spans="2:63" s="11" customFormat="1" ht="22.5" customHeight="1">
      <c r="B168" s="164"/>
      <c r="C168" s="165"/>
      <c r="D168" s="166" t="s">
        <v>72</v>
      </c>
      <c r="E168" s="178" t="s">
        <v>226</v>
      </c>
      <c r="F168" s="178" t="s">
        <v>227</v>
      </c>
      <c r="G168" s="165"/>
      <c r="H168" s="165"/>
      <c r="I168" s="168"/>
      <c r="J168" s="179">
        <f>BK168</f>
        <v>0</v>
      </c>
      <c r="K168" s="165"/>
      <c r="L168" s="170"/>
      <c r="M168" s="171"/>
      <c r="N168" s="172"/>
      <c r="O168" s="172"/>
      <c r="P168" s="173">
        <f>SUM(P169:P170)</f>
        <v>0</v>
      </c>
      <c r="Q168" s="172"/>
      <c r="R168" s="173">
        <f>SUM(R169:R170)</f>
        <v>0.02</v>
      </c>
      <c r="S168" s="172"/>
      <c r="T168" s="174">
        <f>SUM(T169:T170)</f>
        <v>0</v>
      </c>
      <c r="AR168" s="175" t="s">
        <v>83</v>
      </c>
      <c r="AT168" s="176" t="s">
        <v>72</v>
      </c>
      <c r="AU168" s="176" t="s">
        <v>81</v>
      </c>
      <c r="AY168" s="175" t="s">
        <v>142</v>
      </c>
      <c r="BK168" s="177">
        <f>SUM(BK169:BK170)</f>
        <v>0</v>
      </c>
    </row>
    <row r="169" spans="1:65" s="1" customFormat="1" ht="24" customHeight="1">
      <c r="A169" s="30"/>
      <c r="B169" s="31"/>
      <c r="C169" s="180" t="s">
        <v>351</v>
      </c>
      <c r="D169" s="180" t="s">
        <v>145</v>
      </c>
      <c r="E169" s="181" t="s">
        <v>352</v>
      </c>
      <c r="F169" s="182" t="s">
        <v>353</v>
      </c>
      <c r="G169" s="183" t="s">
        <v>148</v>
      </c>
      <c r="H169" s="184">
        <v>1</v>
      </c>
      <c r="I169" s="185"/>
      <c r="J169" s="186">
        <f>ROUND(I169*H169,2)</f>
        <v>0</v>
      </c>
      <c r="K169" s="182" t="s">
        <v>204</v>
      </c>
      <c r="L169" s="35"/>
      <c r="M169" s="187" t="s">
        <v>1</v>
      </c>
      <c r="N169" s="188" t="s">
        <v>38</v>
      </c>
      <c r="O169" s="67"/>
      <c r="P169" s="189">
        <f>O169*H169</f>
        <v>0</v>
      </c>
      <c r="Q169" s="189">
        <v>0.02</v>
      </c>
      <c r="R169" s="189">
        <f>Q169*H169</f>
        <v>0.02</v>
      </c>
      <c r="S169" s="189">
        <v>0</v>
      </c>
      <c r="T169" s="190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91" t="s">
        <v>163</v>
      </c>
      <c r="AT169" s="191" t="s">
        <v>145</v>
      </c>
      <c r="AU169" s="191" t="s">
        <v>83</v>
      </c>
      <c r="AY169" s="13" t="s">
        <v>142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3" t="s">
        <v>81</v>
      </c>
      <c r="BK169" s="192">
        <f>ROUND(I169*H169,2)</f>
        <v>0</v>
      </c>
      <c r="BL169" s="13" t="s">
        <v>163</v>
      </c>
      <c r="BM169" s="191" t="s">
        <v>354</v>
      </c>
    </row>
    <row r="170" spans="1:65" s="1" customFormat="1" ht="24" customHeight="1">
      <c r="A170" s="30"/>
      <c r="B170" s="31"/>
      <c r="C170" s="180" t="s">
        <v>211</v>
      </c>
      <c r="D170" s="180" t="s">
        <v>145</v>
      </c>
      <c r="E170" s="181" t="s">
        <v>240</v>
      </c>
      <c r="F170" s="182" t="s">
        <v>355</v>
      </c>
      <c r="G170" s="183" t="s">
        <v>242</v>
      </c>
      <c r="H170" s="203"/>
      <c r="I170" s="185"/>
      <c r="J170" s="186">
        <f>ROUND(I170*H170,2)</f>
        <v>0</v>
      </c>
      <c r="K170" s="182" t="s">
        <v>204</v>
      </c>
      <c r="L170" s="35"/>
      <c r="M170" s="204" t="s">
        <v>1</v>
      </c>
      <c r="N170" s="205" t="s">
        <v>38</v>
      </c>
      <c r="O170" s="206"/>
      <c r="P170" s="207">
        <f>O170*H170</f>
        <v>0</v>
      </c>
      <c r="Q170" s="207">
        <v>0</v>
      </c>
      <c r="R170" s="207">
        <f>Q170*H170</f>
        <v>0</v>
      </c>
      <c r="S170" s="207">
        <v>0</v>
      </c>
      <c r="T170" s="208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91" t="s">
        <v>163</v>
      </c>
      <c r="AT170" s="191" t="s">
        <v>145</v>
      </c>
      <c r="AU170" s="191" t="s">
        <v>83</v>
      </c>
      <c r="AY170" s="13" t="s">
        <v>142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3" t="s">
        <v>81</v>
      </c>
      <c r="BK170" s="192">
        <f>ROUND(I170*H170,2)</f>
        <v>0</v>
      </c>
      <c r="BL170" s="13" t="s">
        <v>163</v>
      </c>
      <c r="BM170" s="191" t="s">
        <v>356</v>
      </c>
    </row>
    <row r="171" spans="1:31" s="1" customFormat="1" ht="6.75" customHeight="1">
      <c r="A171" s="30"/>
      <c r="B171" s="50"/>
      <c r="C171" s="51"/>
      <c r="D171" s="51"/>
      <c r="E171" s="51"/>
      <c r="F171" s="51"/>
      <c r="G171" s="51"/>
      <c r="H171" s="51"/>
      <c r="I171" s="51"/>
      <c r="J171" s="51"/>
      <c r="K171" s="51"/>
      <c r="L171" s="35"/>
      <c r="M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</row>
  </sheetData>
  <sheetProtection sheet="1" objects="1" scenarios="1" formatColumns="0" formatRows="0" autoFilter="0"/>
  <autoFilter ref="C126:K170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89</v>
      </c>
    </row>
    <row r="3" spans="2:46" ht="6.7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6"/>
      <c r="AT3" s="13" t="s">
        <v>83</v>
      </c>
    </row>
    <row r="4" spans="2:46" ht="24.75" customHeight="1">
      <c r="B4" s="16"/>
      <c r="D4" s="105" t="s">
        <v>114</v>
      </c>
      <c r="L4" s="16"/>
      <c r="M4" s="106" t="s">
        <v>10</v>
      </c>
      <c r="AT4" s="13" t="s">
        <v>4</v>
      </c>
    </row>
    <row r="5" spans="2:12" ht="6.75" customHeight="1">
      <c r="B5" s="16"/>
      <c r="L5" s="16"/>
    </row>
    <row r="6" spans="2:12" ht="12" customHeight="1">
      <c r="B6" s="16"/>
      <c r="D6" s="107" t="s">
        <v>16</v>
      </c>
      <c r="L6" s="16"/>
    </row>
    <row r="7" spans="2:12" ht="16.5" customHeight="1">
      <c r="B7" s="16"/>
      <c r="E7" s="253" t="str">
        <f>'Rekapitulace stavby'!K6</f>
        <v>Výměna dveří ve dvoře, Ve Smečkách 33, Praha 1</v>
      </c>
      <c r="F7" s="254"/>
      <c r="G7" s="254"/>
      <c r="H7" s="254"/>
      <c r="L7" s="16"/>
    </row>
    <row r="8" spans="1:31" s="1" customFormat="1" ht="12" customHeight="1">
      <c r="A8" s="30"/>
      <c r="B8" s="35"/>
      <c r="C8" s="30"/>
      <c r="D8" s="107" t="s">
        <v>115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1" customFormat="1" ht="16.5" customHeight="1">
      <c r="A9" s="30"/>
      <c r="B9" s="35"/>
      <c r="C9" s="30"/>
      <c r="D9" s="30"/>
      <c r="E9" s="255" t="s">
        <v>357</v>
      </c>
      <c r="F9" s="256"/>
      <c r="G9" s="256"/>
      <c r="H9" s="256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9.7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2" customHeight="1">
      <c r="A11" s="30"/>
      <c r="B11" s="35"/>
      <c r="C11" s="30"/>
      <c r="D11" s="107" t="s">
        <v>18</v>
      </c>
      <c r="E11" s="30"/>
      <c r="F11" s="108" t="s">
        <v>1</v>
      </c>
      <c r="G11" s="30"/>
      <c r="H11" s="30"/>
      <c r="I11" s="107" t="s">
        <v>19</v>
      </c>
      <c r="J11" s="108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5"/>
      <c r="C12" s="30"/>
      <c r="D12" s="107" t="s">
        <v>20</v>
      </c>
      <c r="E12" s="30"/>
      <c r="F12" s="108" t="s">
        <v>21</v>
      </c>
      <c r="G12" s="30"/>
      <c r="H12" s="30"/>
      <c r="I12" s="107" t="s">
        <v>22</v>
      </c>
      <c r="J12" s="109">
        <f>'Rekapitulace stavby'!AN8</f>
        <v>0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0.5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5"/>
      <c r="C14" s="30"/>
      <c r="D14" s="107" t="s">
        <v>23</v>
      </c>
      <c r="E14" s="30"/>
      <c r="F14" s="30"/>
      <c r="G14" s="30"/>
      <c r="H14" s="30"/>
      <c r="I14" s="107" t="s">
        <v>24</v>
      </c>
      <c r="J14" s="108">
        <f>IF('Rekapitulace stavby'!AN10="","",'Rekapitulace stavby'!AN10)</f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8" customHeight="1">
      <c r="A15" s="30"/>
      <c r="B15" s="35"/>
      <c r="C15" s="30"/>
      <c r="D15" s="30"/>
      <c r="E15" s="108" t="str">
        <f>IF('Rekapitulace stavby'!E11="","",'Rekapitulace stavby'!E11)</f>
        <v> </v>
      </c>
      <c r="F15" s="30"/>
      <c r="G15" s="30"/>
      <c r="H15" s="30"/>
      <c r="I15" s="107" t="s">
        <v>26</v>
      </c>
      <c r="J15" s="108">
        <f>IF('Rekapitulace stavby'!AN11="","",'Rekapitulace stavby'!AN11)</f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6.7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5"/>
      <c r="C17" s="30"/>
      <c r="D17" s="107" t="s">
        <v>27</v>
      </c>
      <c r="E17" s="30"/>
      <c r="F17" s="30"/>
      <c r="G17" s="30"/>
      <c r="H17" s="30"/>
      <c r="I17" s="107" t="s">
        <v>24</v>
      </c>
      <c r="J17" s="26" t="str">
        <f>'Rekapitulace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5"/>
      <c r="C18" s="30"/>
      <c r="D18" s="30"/>
      <c r="E18" s="257" t="str">
        <f>'Rekapitulace stavby'!E14</f>
        <v>Vyplň údaj</v>
      </c>
      <c r="F18" s="258"/>
      <c r="G18" s="258"/>
      <c r="H18" s="258"/>
      <c r="I18" s="107" t="s">
        <v>26</v>
      </c>
      <c r="J18" s="26" t="str">
        <f>'Rekapitulace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7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5"/>
      <c r="C20" s="30"/>
      <c r="D20" s="107" t="s">
        <v>29</v>
      </c>
      <c r="E20" s="30"/>
      <c r="F20" s="30"/>
      <c r="G20" s="30"/>
      <c r="H20" s="30"/>
      <c r="I20" s="107" t="s">
        <v>24</v>
      </c>
      <c r="J20" s="108">
        <f>IF('Rekapitulace stavby'!AN16="","",'Rekapitulace stavby'!AN16)</f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5"/>
      <c r="C21" s="30"/>
      <c r="D21" s="30"/>
      <c r="E21" s="108" t="str">
        <f>IF('Rekapitulace stavby'!E17="","",'Rekapitulace stavby'!E17)</f>
        <v> </v>
      </c>
      <c r="F21" s="30"/>
      <c r="G21" s="30"/>
      <c r="H21" s="30"/>
      <c r="I21" s="107" t="s">
        <v>26</v>
      </c>
      <c r="J21" s="108">
        <f>IF('Rekapitulace stavby'!AN17="","",'Rekapitulace stavby'!AN17)</f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7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5"/>
      <c r="C23" s="30"/>
      <c r="D23" s="107" t="s">
        <v>31</v>
      </c>
      <c r="E23" s="30"/>
      <c r="F23" s="30"/>
      <c r="G23" s="30"/>
      <c r="H23" s="30"/>
      <c r="I23" s="107" t="s">
        <v>24</v>
      </c>
      <c r="J23" s="108">
        <f>IF('Rekapitulace stavby'!AN19="","",'Rekapitulace stavby'!AN19)</f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5"/>
      <c r="C24" s="30"/>
      <c r="D24" s="30"/>
      <c r="E24" s="108" t="str">
        <f>IF('Rekapitulace stavby'!E20="","",'Rekapitulace stavby'!E20)</f>
        <v> </v>
      </c>
      <c r="F24" s="30"/>
      <c r="G24" s="30"/>
      <c r="H24" s="30"/>
      <c r="I24" s="107" t="s">
        <v>26</v>
      </c>
      <c r="J24" s="108">
        <f>IF('Rekapitulace stavby'!AN20="","",'Rekapitulace stavby'!AN20)</f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7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5"/>
      <c r="C26" s="30"/>
      <c r="D26" s="107" t="s">
        <v>32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110"/>
      <c r="B27" s="111"/>
      <c r="C27" s="110"/>
      <c r="D27" s="110"/>
      <c r="E27" s="259" t="s">
        <v>1</v>
      </c>
      <c r="F27" s="259"/>
      <c r="G27" s="259"/>
      <c r="H27" s="25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1" customFormat="1" ht="6.7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5"/>
      <c r="C29" s="30"/>
      <c r="D29" s="113"/>
      <c r="E29" s="113"/>
      <c r="F29" s="113"/>
      <c r="G29" s="113"/>
      <c r="H29" s="113"/>
      <c r="I29" s="113"/>
      <c r="J29" s="113"/>
      <c r="K29" s="113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4.75" customHeight="1">
      <c r="A30" s="30"/>
      <c r="B30" s="35"/>
      <c r="C30" s="30"/>
      <c r="D30" s="114" t="s">
        <v>33</v>
      </c>
      <c r="E30" s="30"/>
      <c r="F30" s="30"/>
      <c r="G30" s="30"/>
      <c r="H30" s="30"/>
      <c r="I30" s="30"/>
      <c r="J30" s="115">
        <f>ROUND(J126,2)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5"/>
      <c r="C31" s="30"/>
      <c r="D31" s="113"/>
      <c r="E31" s="113"/>
      <c r="F31" s="113"/>
      <c r="G31" s="113"/>
      <c r="H31" s="113"/>
      <c r="I31" s="113"/>
      <c r="J31" s="113"/>
      <c r="K31" s="113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25" customHeight="1">
      <c r="A32" s="30"/>
      <c r="B32" s="35"/>
      <c r="C32" s="30"/>
      <c r="D32" s="30"/>
      <c r="E32" s="30"/>
      <c r="F32" s="116" t="s">
        <v>35</v>
      </c>
      <c r="G32" s="30"/>
      <c r="H32" s="30"/>
      <c r="I32" s="116" t="s">
        <v>34</v>
      </c>
      <c r="J32" s="116" t="s">
        <v>36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25" customHeight="1">
      <c r="A33" s="30"/>
      <c r="B33" s="35"/>
      <c r="C33" s="30"/>
      <c r="D33" s="117" t="s">
        <v>37</v>
      </c>
      <c r="E33" s="107" t="s">
        <v>38</v>
      </c>
      <c r="F33" s="118">
        <f>ROUND((SUM(BE126:BE165)),2)</f>
        <v>0</v>
      </c>
      <c r="G33" s="30"/>
      <c r="H33" s="30"/>
      <c r="I33" s="119">
        <v>0.21</v>
      </c>
      <c r="J33" s="118">
        <f>ROUND(((SUM(BE126:BE165))*I33),2)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5"/>
      <c r="C34" s="30"/>
      <c r="D34" s="30"/>
      <c r="E34" s="107" t="s">
        <v>39</v>
      </c>
      <c r="F34" s="118">
        <f>ROUND((SUM(BF126:BF165)),2)</f>
        <v>0</v>
      </c>
      <c r="G34" s="30"/>
      <c r="H34" s="30"/>
      <c r="I34" s="119">
        <v>0.15</v>
      </c>
      <c r="J34" s="118">
        <f>ROUND(((SUM(BF126:BF165))*I34),2)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 hidden="1">
      <c r="A35" s="30"/>
      <c r="B35" s="35"/>
      <c r="C35" s="30"/>
      <c r="D35" s="30"/>
      <c r="E35" s="107" t="s">
        <v>40</v>
      </c>
      <c r="F35" s="118">
        <f>ROUND((SUM(BG126:BG165)),2)</f>
        <v>0</v>
      </c>
      <c r="G35" s="30"/>
      <c r="H35" s="30"/>
      <c r="I35" s="119">
        <v>0.21</v>
      </c>
      <c r="J35" s="118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 hidden="1">
      <c r="A36" s="30"/>
      <c r="B36" s="35"/>
      <c r="C36" s="30"/>
      <c r="D36" s="30"/>
      <c r="E36" s="107" t="s">
        <v>41</v>
      </c>
      <c r="F36" s="118">
        <f>ROUND((SUM(BH126:BH165)),2)</f>
        <v>0</v>
      </c>
      <c r="G36" s="30"/>
      <c r="H36" s="30"/>
      <c r="I36" s="119">
        <v>0.15</v>
      </c>
      <c r="J36" s="118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5"/>
      <c r="C37" s="30"/>
      <c r="D37" s="30"/>
      <c r="E37" s="107" t="s">
        <v>42</v>
      </c>
      <c r="F37" s="118">
        <f>ROUND((SUM(BI126:BI165)),2)</f>
        <v>0</v>
      </c>
      <c r="G37" s="30"/>
      <c r="H37" s="30"/>
      <c r="I37" s="119">
        <v>0</v>
      </c>
      <c r="J37" s="118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7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4.75" customHeight="1">
      <c r="A39" s="30"/>
      <c r="B39" s="35"/>
      <c r="C39" s="120"/>
      <c r="D39" s="121" t="s">
        <v>43</v>
      </c>
      <c r="E39" s="122"/>
      <c r="F39" s="122"/>
      <c r="G39" s="123" t="s">
        <v>44</v>
      </c>
      <c r="H39" s="124" t="s">
        <v>45</v>
      </c>
      <c r="I39" s="122"/>
      <c r="J39" s="125">
        <f>SUM(J30:J37)</f>
        <v>0</v>
      </c>
      <c r="K39" s="126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4.25" customHeight="1">
      <c r="B41" s="16"/>
      <c r="L41" s="16"/>
    </row>
    <row r="42" spans="2:12" ht="14.25" customHeight="1">
      <c r="B42" s="16"/>
      <c r="L42" s="16"/>
    </row>
    <row r="43" spans="2:12" ht="14.25" customHeight="1">
      <c r="B43" s="16"/>
      <c r="L43" s="16"/>
    </row>
    <row r="44" spans="2:12" ht="14.25" customHeight="1">
      <c r="B44" s="16"/>
      <c r="L44" s="16"/>
    </row>
    <row r="45" spans="2:12" ht="14.25" customHeight="1">
      <c r="B45" s="16"/>
      <c r="L45" s="16"/>
    </row>
    <row r="46" spans="2:12" ht="14.25" customHeight="1">
      <c r="B46" s="16"/>
      <c r="L46" s="16"/>
    </row>
    <row r="47" spans="2:12" ht="14.25" customHeight="1">
      <c r="B47" s="16"/>
      <c r="L47" s="16"/>
    </row>
    <row r="48" spans="2:12" ht="14.25" customHeight="1">
      <c r="B48" s="16"/>
      <c r="L48" s="16"/>
    </row>
    <row r="49" spans="2:12" ht="14.25" customHeight="1">
      <c r="B49" s="16"/>
      <c r="L49" s="16"/>
    </row>
    <row r="50" spans="2:12" s="1" customFormat="1" ht="14.25" customHeight="1">
      <c r="B50" s="47"/>
      <c r="D50" s="127" t="s">
        <v>46</v>
      </c>
      <c r="E50" s="128"/>
      <c r="F50" s="128"/>
      <c r="G50" s="127" t="s">
        <v>47</v>
      </c>
      <c r="H50" s="128"/>
      <c r="I50" s="128"/>
      <c r="J50" s="128"/>
      <c r="K50" s="128"/>
      <c r="L50" s="47"/>
    </row>
    <row r="51" spans="2:12" ht="9.75">
      <c r="B51" s="16"/>
      <c r="L51" s="16"/>
    </row>
    <row r="52" spans="2:12" ht="9.75">
      <c r="B52" s="16"/>
      <c r="L52" s="16"/>
    </row>
    <row r="53" spans="2:12" ht="9.75">
      <c r="B53" s="16"/>
      <c r="L53" s="16"/>
    </row>
    <row r="54" spans="2:12" ht="9.75">
      <c r="B54" s="16"/>
      <c r="L54" s="16"/>
    </row>
    <row r="55" spans="2:12" ht="9.75">
      <c r="B55" s="16"/>
      <c r="L55" s="16"/>
    </row>
    <row r="56" spans="2:12" ht="9.75">
      <c r="B56" s="16"/>
      <c r="L56" s="16"/>
    </row>
    <row r="57" spans="2:12" ht="9.75">
      <c r="B57" s="16"/>
      <c r="L57" s="16"/>
    </row>
    <row r="58" spans="2:12" ht="9.75">
      <c r="B58" s="16"/>
      <c r="L58" s="16"/>
    </row>
    <row r="59" spans="2:12" ht="9.75">
      <c r="B59" s="16"/>
      <c r="L59" s="16"/>
    </row>
    <row r="60" spans="2:12" ht="9.75">
      <c r="B60" s="16"/>
      <c r="L60" s="16"/>
    </row>
    <row r="61" spans="1:31" s="1" customFormat="1" ht="12">
      <c r="A61" s="30"/>
      <c r="B61" s="35"/>
      <c r="C61" s="30"/>
      <c r="D61" s="129" t="s">
        <v>48</v>
      </c>
      <c r="E61" s="130"/>
      <c r="F61" s="131" t="s">
        <v>49</v>
      </c>
      <c r="G61" s="129" t="s">
        <v>48</v>
      </c>
      <c r="H61" s="130"/>
      <c r="I61" s="130"/>
      <c r="J61" s="132" t="s">
        <v>49</v>
      </c>
      <c r="K61" s="130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9.75">
      <c r="B62" s="16"/>
      <c r="L62" s="16"/>
    </row>
    <row r="63" spans="2:12" ht="9.75">
      <c r="B63" s="16"/>
      <c r="L63" s="16"/>
    </row>
    <row r="64" spans="2:12" ht="9.75">
      <c r="B64" s="16"/>
      <c r="L64" s="16"/>
    </row>
    <row r="65" spans="1:31" s="1" customFormat="1" ht="12.75">
      <c r="A65" s="30"/>
      <c r="B65" s="35"/>
      <c r="C65" s="30"/>
      <c r="D65" s="127" t="s">
        <v>50</v>
      </c>
      <c r="E65" s="133"/>
      <c r="F65" s="133"/>
      <c r="G65" s="127" t="s">
        <v>51</v>
      </c>
      <c r="H65" s="133"/>
      <c r="I65" s="133"/>
      <c r="J65" s="133"/>
      <c r="K65" s="133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9.75">
      <c r="B66" s="16"/>
      <c r="L66" s="16"/>
    </row>
    <row r="67" spans="2:12" ht="9.75">
      <c r="B67" s="16"/>
      <c r="L67" s="16"/>
    </row>
    <row r="68" spans="2:12" ht="9.75">
      <c r="B68" s="16"/>
      <c r="L68" s="16"/>
    </row>
    <row r="69" spans="2:12" ht="9.75">
      <c r="B69" s="16"/>
      <c r="L69" s="16"/>
    </row>
    <row r="70" spans="2:12" ht="9.75">
      <c r="B70" s="16"/>
      <c r="L70" s="16"/>
    </row>
    <row r="71" spans="2:12" ht="9.75">
      <c r="B71" s="16"/>
      <c r="L71" s="16"/>
    </row>
    <row r="72" spans="2:12" ht="9.75">
      <c r="B72" s="16"/>
      <c r="L72" s="16"/>
    </row>
    <row r="73" spans="2:12" ht="9.75">
      <c r="B73" s="16"/>
      <c r="L73" s="16"/>
    </row>
    <row r="74" spans="2:12" ht="9.75">
      <c r="B74" s="16"/>
      <c r="L74" s="16"/>
    </row>
    <row r="75" spans="2:12" ht="9.75">
      <c r="B75" s="16"/>
      <c r="L75" s="16"/>
    </row>
    <row r="76" spans="1:31" s="1" customFormat="1" ht="12">
      <c r="A76" s="30"/>
      <c r="B76" s="35"/>
      <c r="C76" s="30"/>
      <c r="D76" s="129" t="s">
        <v>48</v>
      </c>
      <c r="E76" s="130"/>
      <c r="F76" s="131" t="s">
        <v>49</v>
      </c>
      <c r="G76" s="129" t="s">
        <v>48</v>
      </c>
      <c r="H76" s="130"/>
      <c r="I76" s="130"/>
      <c r="J76" s="132" t="s">
        <v>49</v>
      </c>
      <c r="K76" s="130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25" customHeight="1">
      <c r="A77" s="30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75" customHeight="1">
      <c r="A81" s="30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75" customHeight="1">
      <c r="A82" s="30"/>
      <c r="B82" s="31"/>
      <c r="C82" s="19" t="s">
        <v>117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7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2"/>
      <c r="D85" s="32"/>
      <c r="E85" s="251" t="str">
        <f>E7</f>
        <v>Výměna dveří ve dvoře, Ve Smečkách 33, Praha 1</v>
      </c>
      <c r="F85" s="252"/>
      <c r="G85" s="252"/>
      <c r="H85" s="252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>
      <c r="A86" s="30"/>
      <c r="B86" s="31"/>
      <c r="C86" s="25" t="s">
        <v>115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16.5" customHeight="1">
      <c r="A87" s="30"/>
      <c r="B87" s="31"/>
      <c r="C87" s="32"/>
      <c r="D87" s="32"/>
      <c r="E87" s="237" t="str">
        <f>E9</f>
        <v>Smečky- dveře04 - Vstup označený 04</v>
      </c>
      <c r="F87" s="250"/>
      <c r="G87" s="250"/>
      <c r="H87" s="250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6.7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2" customHeight="1">
      <c r="A89" s="30"/>
      <c r="B89" s="31"/>
      <c r="C89" s="25" t="s">
        <v>20</v>
      </c>
      <c r="D89" s="32"/>
      <c r="E89" s="32"/>
      <c r="F89" s="23" t="str">
        <f>F12</f>
        <v>Ve Smečkách 33, Praha 1</v>
      </c>
      <c r="G89" s="32"/>
      <c r="H89" s="32"/>
      <c r="I89" s="25" t="s">
        <v>22</v>
      </c>
      <c r="J89" s="62">
        <f>IF(J12="","",J12)</f>
        <v>0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6.7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5" customHeight="1">
      <c r="A91" s="30"/>
      <c r="B91" s="31"/>
      <c r="C91" s="25" t="s">
        <v>23</v>
      </c>
      <c r="D91" s="32"/>
      <c r="E91" s="32"/>
      <c r="F91" s="23" t="str">
        <f>E15</f>
        <v> </v>
      </c>
      <c r="G91" s="32"/>
      <c r="H91" s="32"/>
      <c r="I91" s="25" t="s">
        <v>29</v>
      </c>
      <c r="J91" s="28" t="str">
        <f>E21</f>
        <v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15" customHeight="1">
      <c r="A92" s="30"/>
      <c r="B92" s="31"/>
      <c r="C92" s="25" t="s">
        <v>27</v>
      </c>
      <c r="D92" s="32"/>
      <c r="E92" s="32"/>
      <c r="F92" s="23" t="str">
        <f>IF(E18="","",E18)</f>
        <v>Vyplň údaj</v>
      </c>
      <c r="G92" s="32"/>
      <c r="H92" s="32"/>
      <c r="I92" s="25" t="s">
        <v>31</v>
      </c>
      <c r="J92" s="28" t="str">
        <f>E24</f>
        <v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9.7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29.25" customHeight="1">
      <c r="A94" s="30"/>
      <c r="B94" s="31"/>
      <c r="C94" s="138" t="s">
        <v>118</v>
      </c>
      <c r="D94" s="39"/>
      <c r="E94" s="39"/>
      <c r="F94" s="39"/>
      <c r="G94" s="39"/>
      <c r="H94" s="39"/>
      <c r="I94" s="39"/>
      <c r="J94" s="139" t="s">
        <v>119</v>
      </c>
      <c r="K94" s="39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9.7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1" customFormat="1" ht="22.5" customHeight="1">
      <c r="A96" s="30"/>
      <c r="B96" s="31"/>
      <c r="C96" s="140" t="s">
        <v>120</v>
      </c>
      <c r="D96" s="32"/>
      <c r="E96" s="32"/>
      <c r="F96" s="32"/>
      <c r="G96" s="32"/>
      <c r="H96" s="32"/>
      <c r="I96" s="32"/>
      <c r="J96" s="79">
        <f>J126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121</v>
      </c>
    </row>
    <row r="97" spans="2:12" s="8" customFormat="1" ht="24.75" customHeight="1">
      <c r="B97" s="141"/>
      <c r="C97" s="142"/>
      <c r="D97" s="143" t="s">
        <v>245</v>
      </c>
      <c r="E97" s="144"/>
      <c r="F97" s="144"/>
      <c r="G97" s="144"/>
      <c r="H97" s="144"/>
      <c r="I97" s="144"/>
      <c r="J97" s="145">
        <f>J127</f>
        <v>0</v>
      </c>
      <c r="K97" s="142"/>
      <c r="L97" s="146"/>
    </row>
    <row r="98" spans="2:12" s="9" customFormat="1" ht="19.5" customHeight="1">
      <c r="B98" s="147"/>
      <c r="C98" s="148"/>
      <c r="D98" s="149" t="s">
        <v>246</v>
      </c>
      <c r="E98" s="150"/>
      <c r="F98" s="150"/>
      <c r="G98" s="150"/>
      <c r="H98" s="150"/>
      <c r="I98" s="150"/>
      <c r="J98" s="151">
        <f>J128</f>
        <v>0</v>
      </c>
      <c r="K98" s="148"/>
      <c r="L98" s="152"/>
    </row>
    <row r="99" spans="2:12" s="9" customFormat="1" ht="19.5" customHeight="1">
      <c r="B99" s="147"/>
      <c r="C99" s="148"/>
      <c r="D99" s="149" t="s">
        <v>247</v>
      </c>
      <c r="E99" s="150"/>
      <c r="F99" s="150"/>
      <c r="G99" s="150"/>
      <c r="H99" s="150"/>
      <c r="I99" s="150"/>
      <c r="J99" s="151">
        <f>J130</f>
        <v>0</v>
      </c>
      <c r="K99" s="148"/>
      <c r="L99" s="152"/>
    </row>
    <row r="100" spans="2:12" s="9" customFormat="1" ht="19.5" customHeight="1">
      <c r="B100" s="147"/>
      <c r="C100" s="148"/>
      <c r="D100" s="149" t="s">
        <v>123</v>
      </c>
      <c r="E100" s="150"/>
      <c r="F100" s="150"/>
      <c r="G100" s="150"/>
      <c r="H100" s="150"/>
      <c r="I100" s="150"/>
      <c r="J100" s="151">
        <f>J136</f>
        <v>0</v>
      </c>
      <c r="K100" s="148"/>
      <c r="L100" s="152"/>
    </row>
    <row r="101" spans="2:12" s="9" customFormat="1" ht="19.5" customHeight="1">
      <c r="B101" s="147"/>
      <c r="C101" s="148"/>
      <c r="D101" s="149" t="s">
        <v>248</v>
      </c>
      <c r="E101" s="150"/>
      <c r="F101" s="150"/>
      <c r="G101" s="150"/>
      <c r="H101" s="150"/>
      <c r="I101" s="150"/>
      <c r="J101" s="151">
        <f>J145</f>
        <v>0</v>
      </c>
      <c r="K101" s="148"/>
      <c r="L101" s="152"/>
    </row>
    <row r="102" spans="2:12" s="9" customFormat="1" ht="19.5" customHeight="1">
      <c r="B102" s="147"/>
      <c r="C102" s="148"/>
      <c r="D102" s="149" t="s">
        <v>249</v>
      </c>
      <c r="E102" s="150"/>
      <c r="F102" s="150"/>
      <c r="G102" s="150"/>
      <c r="H102" s="150"/>
      <c r="I102" s="150"/>
      <c r="J102" s="151">
        <f>J150</f>
        <v>0</v>
      </c>
      <c r="K102" s="148"/>
      <c r="L102" s="152"/>
    </row>
    <row r="103" spans="2:12" s="8" customFormat="1" ht="24.75" customHeight="1">
      <c r="B103" s="141"/>
      <c r="C103" s="142"/>
      <c r="D103" s="143" t="s">
        <v>124</v>
      </c>
      <c r="E103" s="144"/>
      <c r="F103" s="144"/>
      <c r="G103" s="144"/>
      <c r="H103" s="144"/>
      <c r="I103" s="144"/>
      <c r="J103" s="145">
        <f>J152</f>
        <v>0</v>
      </c>
      <c r="K103" s="142"/>
      <c r="L103" s="146"/>
    </row>
    <row r="104" spans="2:12" s="9" customFormat="1" ht="19.5" customHeight="1">
      <c r="B104" s="147"/>
      <c r="C104" s="148"/>
      <c r="D104" s="149" t="s">
        <v>125</v>
      </c>
      <c r="E104" s="150"/>
      <c r="F104" s="150"/>
      <c r="G104" s="150"/>
      <c r="H104" s="150"/>
      <c r="I104" s="150"/>
      <c r="J104" s="151">
        <f>J153</f>
        <v>0</v>
      </c>
      <c r="K104" s="148"/>
      <c r="L104" s="152"/>
    </row>
    <row r="105" spans="2:12" s="9" customFormat="1" ht="19.5" customHeight="1">
      <c r="B105" s="147"/>
      <c r="C105" s="148"/>
      <c r="D105" s="149" t="s">
        <v>126</v>
      </c>
      <c r="E105" s="150"/>
      <c r="F105" s="150"/>
      <c r="G105" s="150"/>
      <c r="H105" s="150"/>
      <c r="I105" s="150"/>
      <c r="J105" s="151">
        <f>J159</f>
        <v>0</v>
      </c>
      <c r="K105" s="148"/>
      <c r="L105" s="152"/>
    </row>
    <row r="106" spans="2:12" s="9" customFormat="1" ht="19.5" customHeight="1">
      <c r="B106" s="147"/>
      <c r="C106" s="148"/>
      <c r="D106" s="149" t="s">
        <v>250</v>
      </c>
      <c r="E106" s="150"/>
      <c r="F106" s="150"/>
      <c r="G106" s="150"/>
      <c r="H106" s="150"/>
      <c r="I106" s="150"/>
      <c r="J106" s="151">
        <f>J164</f>
        <v>0</v>
      </c>
      <c r="K106" s="148"/>
      <c r="L106" s="152"/>
    </row>
    <row r="107" spans="1:31" s="1" customFormat="1" ht="21.75" customHeight="1">
      <c r="A107" s="30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1" customFormat="1" ht="6.75" customHeight="1">
      <c r="A108" s="30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12" spans="1:31" s="1" customFormat="1" ht="6.75" customHeight="1">
      <c r="A112" s="30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1" customFormat="1" ht="24.75" customHeight="1">
      <c r="A113" s="30"/>
      <c r="B113" s="31"/>
      <c r="C113" s="19" t="s">
        <v>128</v>
      </c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1" customFormat="1" ht="6.75" customHeight="1">
      <c r="A114" s="3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12" customHeight="1">
      <c r="A115" s="30"/>
      <c r="B115" s="31"/>
      <c r="C115" s="25" t="s">
        <v>16</v>
      </c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" customFormat="1" ht="16.5" customHeight="1">
      <c r="A116" s="30"/>
      <c r="B116" s="31"/>
      <c r="C116" s="32"/>
      <c r="D116" s="32"/>
      <c r="E116" s="251" t="str">
        <f>E7</f>
        <v>Výměna dveří ve dvoře, Ve Smečkách 33, Praha 1</v>
      </c>
      <c r="F116" s="252"/>
      <c r="G116" s="252"/>
      <c r="H116" s="252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" customFormat="1" ht="12" customHeight="1">
      <c r="A117" s="30"/>
      <c r="B117" s="31"/>
      <c r="C117" s="25" t="s">
        <v>115</v>
      </c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16.5" customHeight="1">
      <c r="A118" s="30"/>
      <c r="B118" s="31"/>
      <c r="C118" s="32"/>
      <c r="D118" s="32"/>
      <c r="E118" s="237" t="str">
        <f>E9</f>
        <v>Smečky- dveře04 - Vstup označený 04</v>
      </c>
      <c r="F118" s="250"/>
      <c r="G118" s="250"/>
      <c r="H118" s="250"/>
      <c r="I118" s="32"/>
      <c r="J118" s="32"/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" customFormat="1" ht="6.75" customHeight="1">
      <c r="A119" s="30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12" customHeight="1">
      <c r="A120" s="30"/>
      <c r="B120" s="31"/>
      <c r="C120" s="25" t="s">
        <v>20</v>
      </c>
      <c r="D120" s="32"/>
      <c r="E120" s="32"/>
      <c r="F120" s="23" t="str">
        <f>F12</f>
        <v>Ve Smečkách 33, Praha 1</v>
      </c>
      <c r="G120" s="32"/>
      <c r="H120" s="32"/>
      <c r="I120" s="25" t="s">
        <v>22</v>
      </c>
      <c r="J120" s="62">
        <f>IF(J12="","",J12)</f>
        <v>0</v>
      </c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" customFormat="1" ht="6.75" customHeight="1">
      <c r="A121" s="30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15" customHeight="1">
      <c r="A122" s="30"/>
      <c r="B122" s="31"/>
      <c r="C122" s="25" t="s">
        <v>23</v>
      </c>
      <c r="D122" s="32"/>
      <c r="E122" s="32"/>
      <c r="F122" s="23" t="str">
        <f>E15</f>
        <v> </v>
      </c>
      <c r="G122" s="32"/>
      <c r="H122" s="32"/>
      <c r="I122" s="25" t="s">
        <v>29</v>
      </c>
      <c r="J122" s="28" t="str">
        <f>E21</f>
        <v> </v>
      </c>
      <c r="K122" s="32"/>
      <c r="L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" customFormat="1" ht="15" customHeight="1">
      <c r="A123" s="30"/>
      <c r="B123" s="31"/>
      <c r="C123" s="25" t="s">
        <v>27</v>
      </c>
      <c r="D123" s="32"/>
      <c r="E123" s="32"/>
      <c r="F123" s="23" t="str">
        <f>IF(E18="","",E18)</f>
        <v>Vyplň údaj</v>
      </c>
      <c r="G123" s="32"/>
      <c r="H123" s="32"/>
      <c r="I123" s="25" t="s">
        <v>31</v>
      </c>
      <c r="J123" s="28" t="str">
        <f>E24</f>
        <v> </v>
      </c>
      <c r="K123" s="32"/>
      <c r="L123" s="47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9.75" customHeight="1">
      <c r="A124" s="30"/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47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0" customFormat="1" ht="29.25" customHeight="1">
      <c r="A125" s="153"/>
      <c r="B125" s="154"/>
      <c r="C125" s="155" t="s">
        <v>129</v>
      </c>
      <c r="D125" s="156" t="s">
        <v>58</v>
      </c>
      <c r="E125" s="156" t="s">
        <v>54</v>
      </c>
      <c r="F125" s="156" t="s">
        <v>55</v>
      </c>
      <c r="G125" s="156" t="s">
        <v>130</v>
      </c>
      <c r="H125" s="156" t="s">
        <v>131</v>
      </c>
      <c r="I125" s="156" t="s">
        <v>132</v>
      </c>
      <c r="J125" s="156" t="s">
        <v>119</v>
      </c>
      <c r="K125" s="157" t="s">
        <v>133</v>
      </c>
      <c r="L125" s="158"/>
      <c r="M125" s="70" t="s">
        <v>1</v>
      </c>
      <c r="N125" s="71" t="s">
        <v>37</v>
      </c>
      <c r="O125" s="71" t="s">
        <v>134</v>
      </c>
      <c r="P125" s="71" t="s">
        <v>135</v>
      </c>
      <c r="Q125" s="71" t="s">
        <v>136</v>
      </c>
      <c r="R125" s="71" t="s">
        <v>137</v>
      </c>
      <c r="S125" s="71" t="s">
        <v>138</v>
      </c>
      <c r="T125" s="72" t="s">
        <v>139</v>
      </c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</row>
    <row r="126" spans="1:63" s="1" customFormat="1" ht="22.5" customHeight="1">
      <c r="A126" s="30"/>
      <c r="B126" s="31"/>
      <c r="C126" s="77" t="s">
        <v>140</v>
      </c>
      <c r="D126" s="32"/>
      <c r="E126" s="32"/>
      <c r="F126" s="32"/>
      <c r="G126" s="32"/>
      <c r="H126" s="32"/>
      <c r="I126" s="32"/>
      <c r="J126" s="159">
        <f>BK126</f>
        <v>0</v>
      </c>
      <c r="K126" s="32"/>
      <c r="L126" s="35"/>
      <c r="M126" s="73"/>
      <c r="N126" s="160"/>
      <c r="O126" s="74"/>
      <c r="P126" s="161">
        <f>P127+P152</f>
        <v>0</v>
      </c>
      <c r="Q126" s="74"/>
      <c r="R126" s="161">
        <f>R127+R152</f>
        <v>0.789037</v>
      </c>
      <c r="S126" s="74"/>
      <c r="T126" s="162">
        <f>T127+T152</f>
        <v>1.84148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3" t="s">
        <v>72</v>
      </c>
      <c r="AU126" s="13" t="s">
        <v>121</v>
      </c>
      <c r="BK126" s="163">
        <f>BK127+BK152</f>
        <v>0</v>
      </c>
    </row>
    <row r="127" spans="2:63" s="11" customFormat="1" ht="25.5" customHeight="1">
      <c r="B127" s="164"/>
      <c r="C127" s="165"/>
      <c r="D127" s="166" t="s">
        <v>72</v>
      </c>
      <c r="E127" s="167" t="s">
        <v>141</v>
      </c>
      <c r="F127" s="167" t="s">
        <v>251</v>
      </c>
      <c r="G127" s="165"/>
      <c r="H127" s="165"/>
      <c r="I127" s="168"/>
      <c r="J127" s="169">
        <f>BK127</f>
        <v>0</v>
      </c>
      <c r="K127" s="165"/>
      <c r="L127" s="170"/>
      <c r="M127" s="171"/>
      <c r="N127" s="172"/>
      <c r="O127" s="172"/>
      <c r="P127" s="173">
        <f>P128+P130+P136+P145+P150</f>
        <v>0</v>
      </c>
      <c r="Q127" s="172"/>
      <c r="R127" s="173">
        <f>R128+R130+R136+R145+R150</f>
        <v>0.7579836</v>
      </c>
      <c r="S127" s="172"/>
      <c r="T127" s="174">
        <f>T128+T130+T136+T145+T150</f>
        <v>1.84148</v>
      </c>
      <c r="AR127" s="175" t="s">
        <v>81</v>
      </c>
      <c r="AT127" s="176" t="s">
        <v>72</v>
      </c>
      <c r="AU127" s="176" t="s">
        <v>73</v>
      </c>
      <c r="AY127" s="175" t="s">
        <v>142</v>
      </c>
      <c r="BK127" s="177">
        <f>BK128+BK130+BK136+BK145+BK150</f>
        <v>0</v>
      </c>
    </row>
    <row r="128" spans="2:63" s="11" customFormat="1" ht="22.5" customHeight="1">
      <c r="B128" s="164"/>
      <c r="C128" s="165"/>
      <c r="D128" s="166" t="s">
        <v>72</v>
      </c>
      <c r="E128" s="178" t="s">
        <v>159</v>
      </c>
      <c r="F128" s="178" t="s">
        <v>252</v>
      </c>
      <c r="G128" s="165"/>
      <c r="H128" s="165"/>
      <c r="I128" s="168"/>
      <c r="J128" s="179">
        <f>BK128</f>
        <v>0</v>
      </c>
      <c r="K128" s="165"/>
      <c r="L128" s="170"/>
      <c r="M128" s="171"/>
      <c r="N128" s="172"/>
      <c r="O128" s="172"/>
      <c r="P128" s="173">
        <f>P129</f>
        <v>0</v>
      </c>
      <c r="Q128" s="172"/>
      <c r="R128" s="173">
        <f>R129</f>
        <v>0.400368</v>
      </c>
      <c r="S128" s="172"/>
      <c r="T128" s="174">
        <f>T129</f>
        <v>0</v>
      </c>
      <c r="AR128" s="175" t="s">
        <v>81</v>
      </c>
      <c r="AT128" s="176" t="s">
        <v>72</v>
      </c>
      <c r="AU128" s="176" t="s">
        <v>81</v>
      </c>
      <c r="AY128" s="175" t="s">
        <v>142</v>
      </c>
      <c r="BK128" s="177">
        <f>BK129</f>
        <v>0</v>
      </c>
    </row>
    <row r="129" spans="1:65" s="1" customFormat="1" ht="16.5" customHeight="1">
      <c r="A129" s="30"/>
      <c r="B129" s="31"/>
      <c r="C129" s="180" t="s">
        <v>81</v>
      </c>
      <c r="D129" s="180" t="s">
        <v>145</v>
      </c>
      <c r="E129" s="181" t="s">
        <v>253</v>
      </c>
      <c r="F129" s="182" t="s">
        <v>254</v>
      </c>
      <c r="G129" s="183" t="s">
        <v>192</v>
      </c>
      <c r="H129" s="184">
        <v>4.8</v>
      </c>
      <c r="I129" s="185"/>
      <c r="J129" s="186">
        <f>ROUND(I129*H129,2)</f>
        <v>0</v>
      </c>
      <c r="K129" s="182" t="s">
        <v>204</v>
      </c>
      <c r="L129" s="35"/>
      <c r="M129" s="187" t="s">
        <v>1</v>
      </c>
      <c r="N129" s="188" t="s">
        <v>38</v>
      </c>
      <c r="O129" s="67"/>
      <c r="P129" s="189">
        <f>O129*H129</f>
        <v>0</v>
      </c>
      <c r="Q129" s="189">
        <v>0.08341</v>
      </c>
      <c r="R129" s="189">
        <f>Q129*H129</f>
        <v>0.400368</v>
      </c>
      <c r="S129" s="189">
        <v>0</v>
      </c>
      <c r="T129" s="190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91" t="s">
        <v>150</v>
      </c>
      <c r="AT129" s="191" t="s">
        <v>145</v>
      </c>
      <c r="AU129" s="191" t="s">
        <v>83</v>
      </c>
      <c r="AY129" s="13" t="s">
        <v>142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3" t="s">
        <v>81</v>
      </c>
      <c r="BK129" s="192">
        <f>ROUND(I129*H129,2)</f>
        <v>0</v>
      </c>
      <c r="BL129" s="13" t="s">
        <v>150</v>
      </c>
      <c r="BM129" s="191" t="s">
        <v>358</v>
      </c>
    </row>
    <row r="130" spans="2:63" s="11" customFormat="1" ht="22.5" customHeight="1">
      <c r="B130" s="164"/>
      <c r="C130" s="165"/>
      <c r="D130" s="166" t="s">
        <v>72</v>
      </c>
      <c r="E130" s="178" t="s">
        <v>172</v>
      </c>
      <c r="F130" s="178" t="s">
        <v>256</v>
      </c>
      <c r="G130" s="165"/>
      <c r="H130" s="165"/>
      <c r="I130" s="168"/>
      <c r="J130" s="179">
        <f>BK130</f>
        <v>0</v>
      </c>
      <c r="K130" s="165"/>
      <c r="L130" s="170"/>
      <c r="M130" s="171"/>
      <c r="N130" s="172"/>
      <c r="O130" s="172"/>
      <c r="P130" s="173">
        <f>SUM(P131:P135)</f>
        <v>0</v>
      </c>
      <c r="Q130" s="172"/>
      <c r="R130" s="173">
        <f>SUM(R131:R135)</f>
        <v>0.3574156</v>
      </c>
      <c r="S130" s="172"/>
      <c r="T130" s="174">
        <f>SUM(T131:T135)</f>
        <v>0</v>
      </c>
      <c r="AR130" s="175" t="s">
        <v>81</v>
      </c>
      <c r="AT130" s="176" t="s">
        <v>72</v>
      </c>
      <c r="AU130" s="176" t="s">
        <v>81</v>
      </c>
      <c r="AY130" s="175" t="s">
        <v>142</v>
      </c>
      <c r="BK130" s="177">
        <f>SUM(BK131:BK135)</f>
        <v>0</v>
      </c>
    </row>
    <row r="131" spans="1:65" s="1" customFormat="1" ht="16.5" customHeight="1">
      <c r="A131" s="30"/>
      <c r="B131" s="31"/>
      <c r="C131" s="180" t="s">
        <v>83</v>
      </c>
      <c r="D131" s="180" t="s">
        <v>145</v>
      </c>
      <c r="E131" s="181" t="s">
        <v>257</v>
      </c>
      <c r="F131" s="182" t="s">
        <v>258</v>
      </c>
      <c r="G131" s="183" t="s">
        <v>192</v>
      </c>
      <c r="H131" s="184">
        <v>1.32</v>
      </c>
      <c r="I131" s="185"/>
      <c r="J131" s="186">
        <f>ROUND(I131*H131,2)</f>
        <v>0</v>
      </c>
      <c r="K131" s="182" t="s">
        <v>204</v>
      </c>
      <c r="L131" s="35"/>
      <c r="M131" s="187" t="s">
        <v>1</v>
      </c>
      <c r="N131" s="188" t="s">
        <v>38</v>
      </c>
      <c r="O131" s="67"/>
      <c r="P131" s="189">
        <f>O131*H131</f>
        <v>0</v>
      </c>
      <c r="Q131" s="189">
        <v>0.03273</v>
      </c>
      <c r="R131" s="189">
        <f>Q131*H131</f>
        <v>0.0432036</v>
      </c>
      <c r="S131" s="189">
        <v>0</v>
      </c>
      <c r="T131" s="190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91" t="s">
        <v>150</v>
      </c>
      <c r="AT131" s="191" t="s">
        <v>145</v>
      </c>
      <c r="AU131" s="191" t="s">
        <v>83</v>
      </c>
      <c r="AY131" s="13" t="s">
        <v>142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3" t="s">
        <v>81</v>
      </c>
      <c r="BK131" s="192">
        <f>ROUND(I131*H131,2)</f>
        <v>0</v>
      </c>
      <c r="BL131" s="13" t="s">
        <v>150</v>
      </c>
      <c r="BM131" s="191" t="s">
        <v>359</v>
      </c>
    </row>
    <row r="132" spans="1:65" s="1" customFormat="1" ht="24" customHeight="1">
      <c r="A132" s="30"/>
      <c r="B132" s="31"/>
      <c r="C132" s="180" t="s">
        <v>159</v>
      </c>
      <c r="D132" s="180" t="s">
        <v>145</v>
      </c>
      <c r="E132" s="181" t="s">
        <v>360</v>
      </c>
      <c r="F132" s="182" t="s">
        <v>361</v>
      </c>
      <c r="G132" s="183" t="s">
        <v>192</v>
      </c>
      <c r="H132" s="184">
        <v>4.8</v>
      </c>
      <c r="I132" s="185"/>
      <c r="J132" s="186">
        <f>ROUND(I132*H132,2)</f>
        <v>0</v>
      </c>
      <c r="K132" s="182" t="s">
        <v>204</v>
      </c>
      <c r="L132" s="35"/>
      <c r="M132" s="187" t="s">
        <v>1</v>
      </c>
      <c r="N132" s="188" t="s">
        <v>38</v>
      </c>
      <c r="O132" s="67"/>
      <c r="P132" s="189">
        <f>O132*H132</f>
        <v>0</v>
      </c>
      <c r="Q132" s="189">
        <v>0.01838</v>
      </c>
      <c r="R132" s="189">
        <f>Q132*H132</f>
        <v>0.088224</v>
      </c>
      <c r="S132" s="189">
        <v>0</v>
      </c>
      <c r="T132" s="190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91" t="s">
        <v>150</v>
      </c>
      <c r="AT132" s="191" t="s">
        <v>145</v>
      </c>
      <c r="AU132" s="191" t="s">
        <v>83</v>
      </c>
      <c r="AY132" s="13" t="s">
        <v>142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3" t="s">
        <v>81</v>
      </c>
      <c r="BK132" s="192">
        <f>ROUND(I132*H132,2)</f>
        <v>0</v>
      </c>
      <c r="BL132" s="13" t="s">
        <v>150</v>
      </c>
      <c r="BM132" s="191" t="s">
        <v>362</v>
      </c>
    </row>
    <row r="133" spans="1:65" s="1" customFormat="1" ht="24" customHeight="1">
      <c r="A133" s="30"/>
      <c r="B133" s="31"/>
      <c r="C133" s="180" t="s">
        <v>150</v>
      </c>
      <c r="D133" s="180" t="s">
        <v>145</v>
      </c>
      <c r="E133" s="181" t="s">
        <v>363</v>
      </c>
      <c r="F133" s="182" t="s">
        <v>364</v>
      </c>
      <c r="G133" s="183" t="s">
        <v>192</v>
      </c>
      <c r="H133" s="184">
        <v>4.8</v>
      </c>
      <c r="I133" s="185"/>
      <c r="J133" s="186">
        <f>ROUND(I133*H133,2)</f>
        <v>0</v>
      </c>
      <c r="K133" s="182" t="s">
        <v>204</v>
      </c>
      <c r="L133" s="35"/>
      <c r="M133" s="187" t="s">
        <v>1</v>
      </c>
      <c r="N133" s="188" t="s">
        <v>38</v>
      </c>
      <c r="O133" s="67"/>
      <c r="P133" s="189">
        <f>O133*H133</f>
        <v>0</v>
      </c>
      <c r="Q133" s="189">
        <v>0.02636</v>
      </c>
      <c r="R133" s="189">
        <f>Q133*H133</f>
        <v>0.126528</v>
      </c>
      <c r="S133" s="189">
        <v>0</v>
      </c>
      <c r="T133" s="190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91" t="s">
        <v>150</v>
      </c>
      <c r="AT133" s="191" t="s">
        <v>145</v>
      </c>
      <c r="AU133" s="191" t="s">
        <v>83</v>
      </c>
      <c r="AY133" s="13" t="s">
        <v>142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3" t="s">
        <v>81</v>
      </c>
      <c r="BK133" s="192">
        <f>ROUND(I133*H133,2)</f>
        <v>0</v>
      </c>
      <c r="BL133" s="13" t="s">
        <v>150</v>
      </c>
      <c r="BM133" s="191" t="s">
        <v>365</v>
      </c>
    </row>
    <row r="134" spans="1:65" s="1" customFormat="1" ht="24" customHeight="1">
      <c r="A134" s="30"/>
      <c r="B134" s="31"/>
      <c r="C134" s="180" t="s">
        <v>168</v>
      </c>
      <c r="D134" s="180" t="s">
        <v>145</v>
      </c>
      <c r="E134" s="181" t="s">
        <v>260</v>
      </c>
      <c r="F134" s="182" t="s">
        <v>261</v>
      </c>
      <c r="G134" s="183" t="s">
        <v>233</v>
      </c>
      <c r="H134" s="184">
        <v>16.4</v>
      </c>
      <c r="I134" s="185"/>
      <c r="J134" s="186">
        <f>ROUND(I134*H134,2)</f>
        <v>0</v>
      </c>
      <c r="K134" s="182" t="s">
        <v>204</v>
      </c>
      <c r="L134" s="35"/>
      <c r="M134" s="187" t="s">
        <v>1</v>
      </c>
      <c r="N134" s="188" t="s">
        <v>38</v>
      </c>
      <c r="O134" s="67"/>
      <c r="P134" s="189">
        <f>O134*H134</f>
        <v>0</v>
      </c>
      <c r="Q134" s="189">
        <v>0.0015</v>
      </c>
      <c r="R134" s="189">
        <f>Q134*H134</f>
        <v>0.024599999999999997</v>
      </c>
      <c r="S134" s="189">
        <v>0</v>
      </c>
      <c r="T134" s="190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91" t="s">
        <v>150</v>
      </c>
      <c r="AT134" s="191" t="s">
        <v>145</v>
      </c>
      <c r="AU134" s="191" t="s">
        <v>83</v>
      </c>
      <c r="AY134" s="13" t="s">
        <v>142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3" t="s">
        <v>81</v>
      </c>
      <c r="BK134" s="192">
        <f>ROUND(I134*H134,2)</f>
        <v>0</v>
      </c>
      <c r="BL134" s="13" t="s">
        <v>150</v>
      </c>
      <c r="BM134" s="191" t="s">
        <v>366</v>
      </c>
    </row>
    <row r="135" spans="1:65" s="1" customFormat="1" ht="24" customHeight="1">
      <c r="A135" s="30"/>
      <c r="B135" s="31"/>
      <c r="C135" s="180" t="s">
        <v>172</v>
      </c>
      <c r="D135" s="180" t="s">
        <v>145</v>
      </c>
      <c r="E135" s="181" t="s">
        <v>263</v>
      </c>
      <c r="F135" s="182" t="s">
        <v>264</v>
      </c>
      <c r="G135" s="183" t="s">
        <v>265</v>
      </c>
      <c r="H135" s="184">
        <v>1</v>
      </c>
      <c r="I135" s="185"/>
      <c r="J135" s="186">
        <f>ROUND(I135*H135,2)</f>
        <v>0</v>
      </c>
      <c r="K135" s="182" t="s">
        <v>204</v>
      </c>
      <c r="L135" s="35"/>
      <c r="M135" s="187" t="s">
        <v>1</v>
      </c>
      <c r="N135" s="188" t="s">
        <v>38</v>
      </c>
      <c r="O135" s="67"/>
      <c r="P135" s="189">
        <f>O135*H135</f>
        <v>0</v>
      </c>
      <c r="Q135" s="189">
        <v>0.07486</v>
      </c>
      <c r="R135" s="189">
        <f>Q135*H135</f>
        <v>0.07486</v>
      </c>
      <c r="S135" s="189">
        <v>0</v>
      </c>
      <c r="T135" s="190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91" t="s">
        <v>150</v>
      </c>
      <c r="AT135" s="191" t="s">
        <v>145</v>
      </c>
      <c r="AU135" s="191" t="s">
        <v>83</v>
      </c>
      <c r="AY135" s="13" t="s">
        <v>142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3" t="s">
        <v>81</v>
      </c>
      <c r="BK135" s="192">
        <f>ROUND(I135*H135,2)</f>
        <v>0</v>
      </c>
      <c r="BL135" s="13" t="s">
        <v>150</v>
      </c>
      <c r="BM135" s="191" t="s">
        <v>367</v>
      </c>
    </row>
    <row r="136" spans="2:63" s="11" customFormat="1" ht="22.5" customHeight="1">
      <c r="B136" s="164"/>
      <c r="C136" s="165"/>
      <c r="D136" s="166" t="s">
        <v>72</v>
      </c>
      <c r="E136" s="178" t="s">
        <v>143</v>
      </c>
      <c r="F136" s="178" t="s">
        <v>144</v>
      </c>
      <c r="G136" s="165"/>
      <c r="H136" s="165"/>
      <c r="I136" s="168"/>
      <c r="J136" s="179">
        <f>BK136</f>
        <v>0</v>
      </c>
      <c r="K136" s="165"/>
      <c r="L136" s="170"/>
      <c r="M136" s="171"/>
      <c r="N136" s="172"/>
      <c r="O136" s="172"/>
      <c r="P136" s="173">
        <f>SUM(P137:P144)</f>
        <v>0</v>
      </c>
      <c r="Q136" s="172"/>
      <c r="R136" s="173">
        <f>SUM(R137:R144)</f>
        <v>0.00019999999999999998</v>
      </c>
      <c r="S136" s="172"/>
      <c r="T136" s="174">
        <f>SUM(T137:T144)</f>
        <v>1.84148</v>
      </c>
      <c r="AR136" s="175" t="s">
        <v>81</v>
      </c>
      <c r="AT136" s="176" t="s">
        <v>72</v>
      </c>
      <c r="AU136" s="176" t="s">
        <v>81</v>
      </c>
      <c r="AY136" s="175" t="s">
        <v>142</v>
      </c>
      <c r="BK136" s="177">
        <f>SUM(BK137:BK144)</f>
        <v>0</v>
      </c>
    </row>
    <row r="137" spans="1:65" s="1" customFormat="1" ht="33" customHeight="1">
      <c r="A137" s="30"/>
      <c r="B137" s="31"/>
      <c r="C137" s="180" t="s">
        <v>189</v>
      </c>
      <c r="D137" s="180" t="s">
        <v>145</v>
      </c>
      <c r="E137" s="181" t="s">
        <v>146</v>
      </c>
      <c r="F137" s="182" t="s">
        <v>147</v>
      </c>
      <c r="G137" s="183" t="s">
        <v>148</v>
      </c>
      <c r="H137" s="184">
        <v>1</v>
      </c>
      <c r="I137" s="185"/>
      <c r="J137" s="186">
        <f aca="true" t="shared" si="0" ref="J137:J144">ROUND(I137*H137,2)</f>
        <v>0</v>
      </c>
      <c r="K137" s="182" t="s">
        <v>204</v>
      </c>
      <c r="L137" s="35"/>
      <c r="M137" s="187" t="s">
        <v>1</v>
      </c>
      <c r="N137" s="188" t="s">
        <v>38</v>
      </c>
      <c r="O137" s="67"/>
      <c r="P137" s="189">
        <f aca="true" t="shared" si="1" ref="P137:P144">O137*H137</f>
        <v>0</v>
      </c>
      <c r="Q137" s="189">
        <v>0.00013</v>
      </c>
      <c r="R137" s="189">
        <f aca="true" t="shared" si="2" ref="R137:R144">Q137*H137</f>
        <v>0.00013</v>
      </c>
      <c r="S137" s="189">
        <v>0</v>
      </c>
      <c r="T137" s="190">
        <f aca="true" t="shared" si="3" ref="T137:T144"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91" t="s">
        <v>150</v>
      </c>
      <c r="AT137" s="191" t="s">
        <v>145</v>
      </c>
      <c r="AU137" s="191" t="s">
        <v>83</v>
      </c>
      <c r="AY137" s="13" t="s">
        <v>142</v>
      </c>
      <c r="BE137" s="192">
        <f aca="true" t="shared" si="4" ref="BE137:BE144">IF(N137="základní",J137,0)</f>
        <v>0</v>
      </c>
      <c r="BF137" s="192">
        <f aca="true" t="shared" si="5" ref="BF137:BF144">IF(N137="snížená",J137,0)</f>
        <v>0</v>
      </c>
      <c r="BG137" s="192">
        <f aca="true" t="shared" si="6" ref="BG137:BG144">IF(N137="zákl. přenesená",J137,0)</f>
        <v>0</v>
      </c>
      <c r="BH137" s="192">
        <f aca="true" t="shared" si="7" ref="BH137:BH144">IF(N137="sníž. přenesená",J137,0)</f>
        <v>0</v>
      </c>
      <c r="BI137" s="192">
        <f aca="true" t="shared" si="8" ref="BI137:BI144">IF(N137="nulová",J137,0)</f>
        <v>0</v>
      </c>
      <c r="BJ137" s="13" t="s">
        <v>81</v>
      </c>
      <c r="BK137" s="192">
        <f aca="true" t="shared" si="9" ref="BK137:BK144">ROUND(I137*H137,2)</f>
        <v>0</v>
      </c>
      <c r="BL137" s="13" t="s">
        <v>150</v>
      </c>
      <c r="BM137" s="191" t="s">
        <v>368</v>
      </c>
    </row>
    <row r="138" spans="1:65" s="1" customFormat="1" ht="16.5" customHeight="1">
      <c r="A138" s="30"/>
      <c r="B138" s="31"/>
      <c r="C138" s="180" t="s">
        <v>194</v>
      </c>
      <c r="D138" s="180" t="s">
        <v>145</v>
      </c>
      <c r="E138" s="181" t="s">
        <v>271</v>
      </c>
      <c r="F138" s="182" t="s">
        <v>272</v>
      </c>
      <c r="G138" s="183" t="s">
        <v>148</v>
      </c>
      <c r="H138" s="184">
        <v>1</v>
      </c>
      <c r="I138" s="185"/>
      <c r="J138" s="186">
        <f t="shared" si="0"/>
        <v>0</v>
      </c>
      <c r="K138" s="182" t="s">
        <v>1</v>
      </c>
      <c r="L138" s="35"/>
      <c r="M138" s="187" t="s">
        <v>1</v>
      </c>
      <c r="N138" s="188" t="s">
        <v>38</v>
      </c>
      <c r="O138" s="67"/>
      <c r="P138" s="189">
        <f t="shared" si="1"/>
        <v>0</v>
      </c>
      <c r="Q138" s="189">
        <v>1E-05</v>
      </c>
      <c r="R138" s="189">
        <f t="shared" si="2"/>
        <v>1E-05</v>
      </c>
      <c r="S138" s="189">
        <v>0</v>
      </c>
      <c r="T138" s="190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91" t="s">
        <v>150</v>
      </c>
      <c r="AT138" s="191" t="s">
        <v>145</v>
      </c>
      <c r="AU138" s="191" t="s">
        <v>83</v>
      </c>
      <c r="AY138" s="13" t="s">
        <v>142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3" t="s">
        <v>81</v>
      </c>
      <c r="BK138" s="192">
        <f t="shared" si="9"/>
        <v>0</v>
      </c>
      <c r="BL138" s="13" t="s">
        <v>150</v>
      </c>
      <c r="BM138" s="191" t="s">
        <v>369</v>
      </c>
    </row>
    <row r="139" spans="1:65" s="1" customFormat="1" ht="16.5" customHeight="1">
      <c r="A139" s="30"/>
      <c r="B139" s="31"/>
      <c r="C139" s="180" t="s">
        <v>143</v>
      </c>
      <c r="D139" s="180" t="s">
        <v>145</v>
      </c>
      <c r="E139" s="181" t="s">
        <v>268</v>
      </c>
      <c r="F139" s="182" t="s">
        <v>269</v>
      </c>
      <c r="G139" s="183" t="s">
        <v>148</v>
      </c>
      <c r="H139" s="184">
        <v>1</v>
      </c>
      <c r="I139" s="185"/>
      <c r="J139" s="186">
        <f t="shared" si="0"/>
        <v>0</v>
      </c>
      <c r="K139" s="182" t="s">
        <v>1</v>
      </c>
      <c r="L139" s="35"/>
      <c r="M139" s="187" t="s">
        <v>1</v>
      </c>
      <c r="N139" s="188" t="s">
        <v>38</v>
      </c>
      <c r="O139" s="67"/>
      <c r="P139" s="189">
        <f t="shared" si="1"/>
        <v>0</v>
      </c>
      <c r="Q139" s="189">
        <v>1E-05</v>
      </c>
      <c r="R139" s="189">
        <f t="shared" si="2"/>
        <v>1E-05</v>
      </c>
      <c r="S139" s="189">
        <v>0</v>
      </c>
      <c r="T139" s="190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91" t="s">
        <v>150</v>
      </c>
      <c r="AT139" s="191" t="s">
        <v>145</v>
      </c>
      <c r="AU139" s="191" t="s">
        <v>83</v>
      </c>
      <c r="AY139" s="13" t="s">
        <v>142</v>
      </c>
      <c r="BE139" s="192">
        <f t="shared" si="4"/>
        <v>0</v>
      </c>
      <c r="BF139" s="192">
        <f t="shared" si="5"/>
        <v>0</v>
      </c>
      <c r="BG139" s="192">
        <f t="shared" si="6"/>
        <v>0</v>
      </c>
      <c r="BH139" s="192">
        <f t="shared" si="7"/>
        <v>0</v>
      </c>
      <c r="BI139" s="192">
        <f t="shared" si="8"/>
        <v>0</v>
      </c>
      <c r="BJ139" s="13" t="s">
        <v>81</v>
      </c>
      <c r="BK139" s="192">
        <f t="shared" si="9"/>
        <v>0</v>
      </c>
      <c r="BL139" s="13" t="s">
        <v>150</v>
      </c>
      <c r="BM139" s="191" t="s">
        <v>370</v>
      </c>
    </row>
    <row r="140" spans="1:65" s="1" customFormat="1" ht="16.5" customHeight="1">
      <c r="A140" s="30"/>
      <c r="B140" s="31"/>
      <c r="C140" s="180" t="s">
        <v>201</v>
      </c>
      <c r="D140" s="180" t="s">
        <v>145</v>
      </c>
      <c r="E140" s="181" t="s">
        <v>371</v>
      </c>
      <c r="F140" s="182" t="s">
        <v>372</v>
      </c>
      <c r="G140" s="183" t="s">
        <v>148</v>
      </c>
      <c r="H140" s="184">
        <v>1</v>
      </c>
      <c r="I140" s="185"/>
      <c r="J140" s="186">
        <f t="shared" si="0"/>
        <v>0</v>
      </c>
      <c r="K140" s="182" t="s">
        <v>1</v>
      </c>
      <c r="L140" s="35"/>
      <c r="M140" s="187" t="s">
        <v>1</v>
      </c>
      <c r="N140" s="188" t="s">
        <v>38</v>
      </c>
      <c r="O140" s="67"/>
      <c r="P140" s="189">
        <f t="shared" si="1"/>
        <v>0</v>
      </c>
      <c r="Q140" s="189">
        <v>1E-05</v>
      </c>
      <c r="R140" s="189">
        <f t="shared" si="2"/>
        <v>1E-05</v>
      </c>
      <c r="S140" s="189">
        <v>0</v>
      </c>
      <c r="T140" s="190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91" t="s">
        <v>150</v>
      </c>
      <c r="AT140" s="191" t="s">
        <v>145</v>
      </c>
      <c r="AU140" s="191" t="s">
        <v>83</v>
      </c>
      <c r="AY140" s="13" t="s">
        <v>142</v>
      </c>
      <c r="BE140" s="192">
        <f t="shared" si="4"/>
        <v>0</v>
      </c>
      <c r="BF140" s="192">
        <f t="shared" si="5"/>
        <v>0</v>
      </c>
      <c r="BG140" s="192">
        <f t="shared" si="6"/>
        <v>0</v>
      </c>
      <c r="BH140" s="192">
        <f t="shared" si="7"/>
        <v>0</v>
      </c>
      <c r="BI140" s="192">
        <f t="shared" si="8"/>
        <v>0</v>
      </c>
      <c r="BJ140" s="13" t="s">
        <v>81</v>
      </c>
      <c r="BK140" s="192">
        <f t="shared" si="9"/>
        <v>0</v>
      </c>
      <c r="BL140" s="13" t="s">
        <v>150</v>
      </c>
      <c r="BM140" s="191" t="s">
        <v>373</v>
      </c>
    </row>
    <row r="141" spans="1:65" s="1" customFormat="1" ht="16.5" customHeight="1">
      <c r="A141" s="30"/>
      <c r="B141" s="31"/>
      <c r="C141" s="180" t="s">
        <v>206</v>
      </c>
      <c r="D141" s="180" t="s">
        <v>145</v>
      </c>
      <c r="E141" s="181" t="s">
        <v>152</v>
      </c>
      <c r="F141" s="182" t="s">
        <v>153</v>
      </c>
      <c r="G141" s="183" t="s">
        <v>148</v>
      </c>
      <c r="H141" s="184">
        <v>1</v>
      </c>
      <c r="I141" s="185"/>
      <c r="J141" s="186">
        <f t="shared" si="0"/>
        <v>0</v>
      </c>
      <c r="K141" s="182" t="s">
        <v>1</v>
      </c>
      <c r="L141" s="35"/>
      <c r="M141" s="187" t="s">
        <v>1</v>
      </c>
      <c r="N141" s="188" t="s">
        <v>38</v>
      </c>
      <c r="O141" s="67"/>
      <c r="P141" s="189">
        <f t="shared" si="1"/>
        <v>0</v>
      </c>
      <c r="Q141" s="189">
        <v>4E-05</v>
      </c>
      <c r="R141" s="189">
        <f t="shared" si="2"/>
        <v>4E-05</v>
      </c>
      <c r="S141" s="189">
        <v>0</v>
      </c>
      <c r="T141" s="190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91" t="s">
        <v>150</v>
      </c>
      <c r="AT141" s="191" t="s">
        <v>145</v>
      </c>
      <c r="AU141" s="191" t="s">
        <v>83</v>
      </c>
      <c r="AY141" s="13" t="s">
        <v>142</v>
      </c>
      <c r="BE141" s="192">
        <f t="shared" si="4"/>
        <v>0</v>
      </c>
      <c r="BF141" s="192">
        <f t="shared" si="5"/>
        <v>0</v>
      </c>
      <c r="BG141" s="192">
        <f t="shared" si="6"/>
        <v>0</v>
      </c>
      <c r="BH141" s="192">
        <f t="shared" si="7"/>
        <v>0</v>
      </c>
      <c r="BI141" s="192">
        <f t="shared" si="8"/>
        <v>0</v>
      </c>
      <c r="BJ141" s="13" t="s">
        <v>81</v>
      </c>
      <c r="BK141" s="192">
        <f t="shared" si="9"/>
        <v>0</v>
      </c>
      <c r="BL141" s="13" t="s">
        <v>150</v>
      </c>
      <c r="BM141" s="191" t="s">
        <v>374</v>
      </c>
    </row>
    <row r="142" spans="1:65" s="1" customFormat="1" ht="16.5" customHeight="1">
      <c r="A142" s="30"/>
      <c r="B142" s="31"/>
      <c r="C142" s="180" t="s">
        <v>213</v>
      </c>
      <c r="D142" s="180" t="s">
        <v>145</v>
      </c>
      <c r="E142" s="181" t="s">
        <v>375</v>
      </c>
      <c r="F142" s="182" t="s">
        <v>376</v>
      </c>
      <c r="G142" s="183" t="s">
        <v>283</v>
      </c>
      <c r="H142" s="184">
        <v>0.54</v>
      </c>
      <c r="I142" s="185"/>
      <c r="J142" s="186">
        <f t="shared" si="0"/>
        <v>0</v>
      </c>
      <c r="K142" s="182" t="s">
        <v>204</v>
      </c>
      <c r="L142" s="35"/>
      <c r="M142" s="187" t="s">
        <v>1</v>
      </c>
      <c r="N142" s="188" t="s">
        <v>38</v>
      </c>
      <c r="O142" s="67"/>
      <c r="P142" s="189">
        <f t="shared" si="1"/>
        <v>0</v>
      </c>
      <c r="Q142" s="189">
        <v>0</v>
      </c>
      <c r="R142" s="189">
        <f t="shared" si="2"/>
        <v>0</v>
      </c>
      <c r="S142" s="189">
        <v>2.1</v>
      </c>
      <c r="T142" s="190">
        <f t="shared" si="3"/>
        <v>1.1340000000000001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91" t="s">
        <v>150</v>
      </c>
      <c r="AT142" s="191" t="s">
        <v>145</v>
      </c>
      <c r="AU142" s="191" t="s">
        <v>83</v>
      </c>
      <c r="AY142" s="13" t="s">
        <v>142</v>
      </c>
      <c r="BE142" s="192">
        <f t="shared" si="4"/>
        <v>0</v>
      </c>
      <c r="BF142" s="192">
        <f t="shared" si="5"/>
        <v>0</v>
      </c>
      <c r="BG142" s="192">
        <f t="shared" si="6"/>
        <v>0</v>
      </c>
      <c r="BH142" s="192">
        <f t="shared" si="7"/>
        <v>0</v>
      </c>
      <c r="BI142" s="192">
        <f t="shared" si="8"/>
        <v>0</v>
      </c>
      <c r="BJ142" s="13" t="s">
        <v>81</v>
      </c>
      <c r="BK142" s="192">
        <f t="shared" si="9"/>
        <v>0</v>
      </c>
      <c r="BL142" s="13" t="s">
        <v>150</v>
      </c>
      <c r="BM142" s="191" t="s">
        <v>377</v>
      </c>
    </row>
    <row r="143" spans="1:65" s="1" customFormat="1" ht="21.75" customHeight="1">
      <c r="A143" s="30"/>
      <c r="B143" s="31"/>
      <c r="C143" s="180" t="s">
        <v>217</v>
      </c>
      <c r="D143" s="180" t="s">
        <v>145</v>
      </c>
      <c r="E143" s="181" t="s">
        <v>285</v>
      </c>
      <c r="F143" s="182" t="s">
        <v>286</v>
      </c>
      <c r="G143" s="183" t="s">
        <v>192</v>
      </c>
      <c r="H143" s="184">
        <v>8.48</v>
      </c>
      <c r="I143" s="185"/>
      <c r="J143" s="186">
        <f t="shared" si="0"/>
        <v>0</v>
      </c>
      <c r="K143" s="182" t="s">
        <v>204</v>
      </c>
      <c r="L143" s="35"/>
      <c r="M143" s="187" t="s">
        <v>1</v>
      </c>
      <c r="N143" s="188" t="s">
        <v>38</v>
      </c>
      <c r="O143" s="67"/>
      <c r="P143" s="189">
        <f t="shared" si="1"/>
        <v>0</v>
      </c>
      <c r="Q143" s="189">
        <v>0</v>
      </c>
      <c r="R143" s="189">
        <f t="shared" si="2"/>
        <v>0</v>
      </c>
      <c r="S143" s="189">
        <v>0.076</v>
      </c>
      <c r="T143" s="190">
        <f t="shared" si="3"/>
        <v>0.64448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91" t="s">
        <v>150</v>
      </c>
      <c r="AT143" s="191" t="s">
        <v>145</v>
      </c>
      <c r="AU143" s="191" t="s">
        <v>83</v>
      </c>
      <c r="AY143" s="13" t="s">
        <v>142</v>
      </c>
      <c r="BE143" s="192">
        <f t="shared" si="4"/>
        <v>0</v>
      </c>
      <c r="BF143" s="192">
        <f t="shared" si="5"/>
        <v>0</v>
      </c>
      <c r="BG143" s="192">
        <f t="shared" si="6"/>
        <v>0</v>
      </c>
      <c r="BH143" s="192">
        <f t="shared" si="7"/>
        <v>0</v>
      </c>
      <c r="BI143" s="192">
        <f t="shared" si="8"/>
        <v>0</v>
      </c>
      <c r="BJ143" s="13" t="s">
        <v>81</v>
      </c>
      <c r="BK143" s="192">
        <f t="shared" si="9"/>
        <v>0</v>
      </c>
      <c r="BL143" s="13" t="s">
        <v>150</v>
      </c>
      <c r="BM143" s="191" t="s">
        <v>378</v>
      </c>
    </row>
    <row r="144" spans="1:65" s="1" customFormat="1" ht="16.5" customHeight="1">
      <c r="A144" s="30"/>
      <c r="B144" s="31"/>
      <c r="C144" s="180" t="s">
        <v>342</v>
      </c>
      <c r="D144" s="180" t="s">
        <v>145</v>
      </c>
      <c r="E144" s="181" t="s">
        <v>379</v>
      </c>
      <c r="F144" s="182" t="s">
        <v>380</v>
      </c>
      <c r="G144" s="183" t="s">
        <v>148</v>
      </c>
      <c r="H144" s="184">
        <v>1</v>
      </c>
      <c r="I144" s="185"/>
      <c r="J144" s="186">
        <f t="shared" si="0"/>
        <v>0</v>
      </c>
      <c r="K144" s="182" t="s">
        <v>204</v>
      </c>
      <c r="L144" s="35"/>
      <c r="M144" s="187" t="s">
        <v>1</v>
      </c>
      <c r="N144" s="188" t="s">
        <v>38</v>
      </c>
      <c r="O144" s="67"/>
      <c r="P144" s="189">
        <f t="shared" si="1"/>
        <v>0</v>
      </c>
      <c r="Q144" s="189">
        <v>0</v>
      </c>
      <c r="R144" s="189">
        <f t="shared" si="2"/>
        <v>0</v>
      </c>
      <c r="S144" s="189">
        <v>0.063</v>
      </c>
      <c r="T144" s="190">
        <f t="shared" si="3"/>
        <v>0.063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91" t="s">
        <v>150</v>
      </c>
      <c r="AT144" s="191" t="s">
        <v>145</v>
      </c>
      <c r="AU144" s="191" t="s">
        <v>83</v>
      </c>
      <c r="AY144" s="13" t="s">
        <v>142</v>
      </c>
      <c r="BE144" s="192">
        <f t="shared" si="4"/>
        <v>0</v>
      </c>
      <c r="BF144" s="192">
        <f t="shared" si="5"/>
        <v>0</v>
      </c>
      <c r="BG144" s="192">
        <f t="shared" si="6"/>
        <v>0</v>
      </c>
      <c r="BH144" s="192">
        <f t="shared" si="7"/>
        <v>0</v>
      </c>
      <c r="BI144" s="192">
        <f t="shared" si="8"/>
        <v>0</v>
      </c>
      <c r="BJ144" s="13" t="s">
        <v>81</v>
      </c>
      <c r="BK144" s="192">
        <f t="shared" si="9"/>
        <v>0</v>
      </c>
      <c r="BL144" s="13" t="s">
        <v>150</v>
      </c>
      <c r="BM144" s="191" t="s">
        <v>381</v>
      </c>
    </row>
    <row r="145" spans="2:63" s="11" customFormat="1" ht="22.5" customHeight="1">
      <c r="B145" s="164"/>
      <c r="C145" s="165"/>
      <c r="D145" s="166" t="s">
        <v>72</v>
      </c>
      <c r="E145" s="178" t="s">
        <v>288</v>
      </c>
      <c r="F145" s="178" t="s">
        <v>289</v>
      </c>
      <c r="G145" s="165"/>
      <c r="H145" s="165"/>
      <c r="I145" s="168"/>
      <c r="J145" s="179">
        <f>BK145</f>
        <v>0</v>
      </c>
      <c r="K145" s="165"/>
      <c r="L145" s="170"/>
      <c r="M145" s="171"/>
      <c r="N145" s="172"/>
      <c r="O145" s="172"/>
      <c r="P145" s="173">
        <f>SUM(P146:P149)</f>
        <v>0</v>
      </c>
      <c r="Q145" s="172"/>
      <c r="R145" s="173">
        <f>SUM(R146:R149)</f>
        <v>0</v>
      </c>
      <c r="S145" s="172"/>
      <c r="T145" s="174">
        <f>SUM(T146:T149)</f>
        <v>0</v>
      </c>
      <c r="AR145" s="175" t="s">
        <v>81</v>
      </c>
      <c r="AT145" s="176" t="s">
        <v>72</v>
      </c>
      <c r="AU145" s="176" t="s">
        <v>81</v>
      </c>
      <c r="AY145" s="175" t="s">
        <v>142</v>
      </c>
      <c r="BK145" s="177">
        <f>SUM(BK146:BK149)</f>
        <v>0</v>
      </c>
    </row>
    <row r="146" spans="1:65" s="1" customFormat="1" ht="24" customHeight="1">
      <c r="A146" s="30"/>
      <c r="B146" s="31"/>
      <c r="C146" s="180" t="s">
        <v>222</v>
      </c>
      <c r="D146" s="180" t="s">
        <v>145</v>
      </c>
      <c r="E146" s="181" t="s">
        <v>294</v>
      </c>
      <c r="F146" s="182" t="s">
        <v>295</v>
      </c>
      <c r="G146" s="183" t="s">
        <v>292</v>
      </c>
      <c r="H146" s="184">
        <v>1.841</v>
      </c>
      <c r="I146" s="185"/>
      <c r="J146" s="186">
        <f>ROUND(I146*H146,2)</f>
        <v>0</v>
      </c>
      <c r="K146" s="182" t="s">
        <v>204</v>
      </c>
      <c r="L146" s="35"/>
      <c r="M146" s="187" t="s">
        <v>1</v>
      </c>
      <c r="N146" s="188" t="s">
        <v>38</v>
      </c>
      <c r="O146" s="6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91" t="s">
        <v>150</v>
      </c>
      <c r="AT146" s="191" t="s">
        <v>145</v>
      </c>
      <c r="AU146" s="191" t="s">
        <v>83</v>
      </c>
      <c r="AY146" s="13" t="s">
        <v>142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3" t="s">
        <v>81</v>
      </c>
      <c r="BK146" s="192">
        <f>ROUND(I146*H146,2)</f>
        <v>0</v>
      </c>
      <c r="BL146" s="13" t="s">
        <v>150</v>
      </c>
      <c r="BM146" s="191" t="s">
        <v>382</v>
      </c>
    </row>
    <row r="147" spans="1:65" s="1" customFormat="1" ht="24" customHeight="1">
      <c r="A147" s="30"/>
      <c r="B147" s="31"/>
      <c r="C147" s="180" t="s">
        <v>8</v>
      </c>
      <c r="D147" s="180" t="s">
        <v>145</v>
      </c>
      <c r="E147" s="181" t="s">
        <v>290</v>
      </c>
      <c r="F147" s="182" t="s">
        <v>291</v>
      </c>
      <c r="G147" s="183" t="s">
        <v>292</v>
      </c>
      <c r="H147" s="184">
        <v>1.841</v>
      </c>
      <c r="I147" s="185"/>
      <c r="J147" s="186">
        <f>ROUND(I147*H147,2)</f>
        <v>0</v>
      </c>
      <c r="K147" s="182" t="s">
        <v>204</v>
      </c>
      <c r="L147" s="35"/>
      <c r="M147" s="187" t="s">
        <v>1</v>
      </c>
      <c r="N147" s="188" t="s">
        <v>38</v>
      </c>
      <c r="O147" s="67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91" t="s">
        <v>150</v>
      </c>
      <c r="AT147" s="191" t="s">
        <v>145</v>
      </c>
      <c r="AU147" s="191" t="s">
        <v>83</v>
      </c>
      <c r="AY147" s="13" t="s">
        <v>142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3" t="s">
        <v>81</v>
      </c>
      <c r="BK147" s="192">
        <f>ROUND(I147*H147,2)</f>
        <v>0</v>
      </c>
      <c r="BL147" s="13" t="s">
        <v>150</v>
      </c>
      <c r="BM147" s="191" t="s">
        <v>383</v>
      </c>
    </row>
    <row r="148" spans="1:65" s="1" customFormat="1" ht="33" customHeight="1">
      <c r="A148" s="30"/>
      <c r="B148" s="31"/>
      <c r="C148" s="180" t="s">
        <v>163</v>
      </c>
      <c r="D148" s="180" t="s">
        <v>145</v>
      </c>
      <c r="E148" s="181" t="s">
        <v>297</v>
      </c>
      <c r="F148" s="182" t="s">
        <v>298</v>
      </c>
      <c r="G148" s="183" t="s">
        <v>292</v>
      </c>
      <c r="H148" s="184">
        <v>34.979</v>
      </c>
      <c r="I148" s="185"/>
      <c r="J148" s="186">
        <f>ROUND(I148*H148,2)</f>
        <v>0</v>
      </c>
      <c r="K148" s="182" t="s">
        <v>204</v>
      </c>
      <c r="L148" s="35"/>
      <c r="M148" s="187" t="s">
        <v>1</v>
      </c>
      <c r="N148" s="188" t="s">
        <v>38</v>
      </c>
      <c r="O148" s="6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91" t="s">
        <v>150</v>
      </c>
      <c r="AT148" s="191" t="s">
        <v>145</v>
      </c>
      <c r="AU148" s="191" t="s">
        <v>83</v>
      </c>
      <c r="AY148" s="13" t="s">
        <v>142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3" t="s">
        <v>81</v>
      </c>
      <c r="BK148" s="192">
        <f>ROUND(I148*H148,2)</f>
        <v>0</v>
      </c>
      <c r="BL148" s="13" t="s">
        <v>150</v>
      </c>
      <c r="BM148" s="191" t="s">
        <v>384</v>
      </c>
    </row>
    <row r="149" spans="1:65" s="1" customFormat="1" ht="33" customHeight="1">
      <c r="A149" s="30"/>
      <c r="B149" s="31"/>
      <c r="C149" s="180" t="s">
        <v>235</v>
      </c>
      <c r="D149" s="180" t="s">
        <v>145</v>
      </c>
      <c r="E149" s="181" t="s">
        <v>300</v>
      </c>
      <c r="F149" s="182" t="s">
        <v>301</v>
      </c>
      <c r="G149" s="183" t="s">
        <v>292</v>
      </c>
      <c r="H149" s="184">
        <v>1.841</v>
      </c>
      <c r="I149" s="185"/>
      <c r="J149" s="186">
        <f>ROUND(I149*H149,2)</f>
        <v>0</v>
      </c>
      <c r="K149" s="182" t="s">
        <v>204</v>
      </c>
      <c r="L149" s="35"/>
      <c r="M149" s="187" t="s">
        <v>1</v>
      </c>
      <c r="N149" s="188" t="s">
        <v>38</v>
      </c>
      <c r="O149" s="67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91" t="s">
        <v>150</v>
      </c>
      <c r="AT149" s="191" t="s">
        <v>145</v>
      </c>
      <c r="AU149" s="191" t="s">
        <v>83</v>
      </c>
      <c r="AY149" s="13" t="s">
        <v>142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3" t="s">
        <v>81</v>
      </c>
      <c r="BK149" s="192">
        <f>ROUND(I149*H149,2)</f>
        <v>0</v>
      </c>
      <c r="BL149" s="13" t="s">
        <v>150</v>
      </c>
      <c r="BM149" s="191" t="s">
        <v>385</v>
      </c>
    </row>
    <row r="150" spans="2:63" s="11" customFormat="1" ht="22.5" customHeight="1">
      <c r="B150" s="164"/>
      <c r="C150" s="165"/>
      <c r="D150" s="166" t="s">
        <v>72</v>
      </c>
      <c r="E150" s="178" t="s">
        <v>303</v>
      </c>
      <c r="F150" s="178" t="s">
        <v>304</v>
      </c>
      <c r="G150" s="165"/>
      <c r="H150" s="165"/>
      <c r="I150" s="168"/>
      <c r="J150" s="179">
        <f>BK150</f>
        <v>0</v>
      </c>
      <c r="K150" s="165"/>
      <c r="L150" s="170"/>
      <c r="M150" s="171"/>
      <c r="N150" s="172"/>
      <c r="O150" s="172"/>
      <c r="P150" s="173">
        <f>P151</f>
        <v>0</v>
      </c>
      <c r="Q150" s="172"/>
      <c r="R150" s="173">
        <f>R151</f>
        <v>0</v>
      </c>
      <c r="S150" s="172"/>
      <c r="T150" s="174">
        <f>T151</f>
        <v>0</v>
      </c>
      <c r="AR150" s="175" t="s">
        <v>81</v>
      </c>
      <c r="AT150" s="176" t="s">
        <v>72</v>
      </c>
      <c r="AU150" s="176" t="s">
        <v>81</v>
      </c>
      <c r="AY150" s="175" t="s">
        <v>142</v>
      </c>
      <c r="BK150" s="177">
        <f>BK151</f>
        <v>0</v>
      </c>
    </row>
    <row r="151" spans="1:65" s="1" customFormat="1" ht="16.5" customHeight="1">
      <c r="A151" s="30"/>
      <c r="B151" s="31"/>
      <c r="C151" s="180" t="s">
        <v>239</v>
      </c>
      <c r="D151" s="180" t="s">
        <v>145</v>
      </c>
      <c r="E151" s="181" t="s">
        <v>305</v>
      </c>
      <c r="F151" s="182" t="s">
        <v>306</v>
      </c>
      <c r="G151" s="183" t="s">
        <v>292</v>
      </c>
      <c r="H151" s="184">
        <v>0.758</v>
      </c>
      <c r="I151" s="185"/>
      <c r="J151" s="186">
        <f>ROUND(I151*H151,2)</f>
        <v>0</v>
      </c>
      <c r="K151" s="182" t="s">
        <v>204</v>
      </c>
      <c r="L151" s="35"/>
      <c r="M151" s="187" t="s">
        <v>1</v>
      </c>
      <c r="N151" s="188" t="s">
        <v>38</v>
      </c>
      <c r="O151" s="6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91" t="s">
        <v>150</v>
      </c>
      <c r="AT151" s="191" t="s">
        <v>145</v>
      </c>
      <c r="AU151" s="191" t="s">
        <v>83</v>
      </c>
      <c r="AY151" s="13" t="s">
        <v>142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3" t="s">
        <v>81</v>
      </c>
      <c r="BK151" s="192">
        <f>ROUND(I151*H151,2)</f>
        <v>0</v>
      </c>
      <c r="BL151" s="13" t="s">
        <v>150</v>
      </c>
      <c r="BM151" s="191" t="s">
        <v>386</v>
      </c>
    </row>
    <row r="152" spans="2:63" s="11" customFormat="1" ht="25.5" customHeight="1">
      <c r="B152" s="164"/>
      <c r="C152" s="165"/>
      <c r="D152" s="166" t="s">
        <v>72</v>
      </c>
      <c r="E152" s="167" t="s">
        <v>155</v>
      </c>
      <c r="F152" s="167" t="s">
        <v>156</v>
      </c>
      <c r="G152" s="165"/>
      <c r="H152" s="165"/>
      <c r="I152" s="168"/>
      <c r="J152" s="169">
        <f>BK152</f>
        <v>0</v>
      </c>
      <c r="K152" s="165"/>
      <c r="L152" s="170"/>
      <c r="M152" s="171"/>
      <c r="N152" s="172"/>
      <c r="O152" s="172"/>
      <c r="P152" s="173">
        <f>P153+P159+P164</f>
        <v>0</v>
      </c>
      <c r="Q152" s="172"/>
      <c r="R152" s="173">
        <f>R153+R159+R164</f>
        <v>0.031053400000000005</v>
      </c>
      <c r="S152" s="172"/>
      <c r="T152" s="174">
        <f>T153+T159+T164</f>
        <v>0</v>
      </c>
      <c r="AR152" s="175" t="s">
        <v>83</v>
      </c>
      <c r="AT152" s="176" t="s">
        <v>72</v>
      </c>
      <c r="AU152" s="176" t="s">
        <v>73</v>
      </c>
      <c r="AY152" s="175" t="s">
        <v>142</v>
      </c>
      <c r="BK152" s="177">
        <f>BK153+BK159+BK164</f>
        <v>0</v>
      </c>
    </row>
    <row r="153" spans="2:63" s="11" customFormat="1" ht="22.5" customHeight="1">
      <c r="B153" s="164"/>
      <c r="C153" s="165"/>
      <c r="D153" s="166" t="s">
        <v>72</v>
      </c>
      <c r="E153" s="178" t="s">
        <v>157</v>
      </c>
      <c r="F153" s="178" t="s">
        <v>158</v>
      </c>
      <c r="G153" s="165"/>
      <c r="H153" s="165"/>
      <c r="I153" s="168"/>
      <c r="J153" s="179">
        <f>BK153</f>
        <v>0</v>
      </c>
      <c r="K153" s="165"/>
      <c r="L153" s="170"/>
      <c r="M153" s="171"/>
      <c r="N153" s="172"/>
      <c r="O153" s="172"/>
      <c r="P153" s="173">
        <f>SUM(P154:P158)</f>
        <v>0</v>
      </c>
      <c r="Q153" s="172"/>
      <c r="R153" s="173">
        <f>SUM(R154:R158)</f>
        <v>0.025140000000000003</v>
      </c>
      <c r="S153" s="172"/>
      <c r="T153" s="174">
        <f>SUM(T154:T158)</f>
        <v>0</v>
      </c>
      <c r="AR153" s="175" t="s">
        <v>83</v>
      </c>
      <c r="AT153" s="176" t="s">
        <v>72</v>
      </c>
      <c r="AU153" s="176" t="s">
        <v>81</v>
      </c>
      <c r="AY153" s="175" t="s">
        <v>142</v>
      </c>
      <c r="BK153" s="177">
        <f>SUM(BK154:BK158)</f>
        <v>0</v>
      </c>
    </row>
    <row r="154" spans="1:65" s="1" customFormat="1" ht="21.75" customHeight="1">
      <c r="A154" s="30"/>
      <c r="B154" s="31"/>
      <c r="C154" s="180" t="s">
        <v>320</v>
      </c>
      <c r="D154" s="180" t="s">
        <v>145</v>
      </c>
      <c r="E154" s="181" t="s">
        <v>387</v>
      </c>
      <c r="F154" s="182" t="s">
        <v>388</v>
      </c>
      <c r="G154" s="183" t="s">
        <v>265</v>
      </c>
      <c r="H154" s="184">
        <v>5</v>
      </c>
      <c r="I154" s="185"/>
      <c r="J154" s="186">
        <f>ROUND(I154*H154,2)</f>
        <v>0</v>
      </c>
      <c r="K154" s="182" t="s">
        <v>204</v>
      </c>
      <c r="L154" s="35"/>
      <c r="M154" s="187" t="s">
        <v>1</v>
      </c>
      <c r="N154" s="188" t="s">
        <v>38</v>
      </c>
      <c r="O154" s="6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91" t="s">
        <v>163</v>
      </c>
      <c r="AT154" s="191" t="s">
        <v>145</v>
      </c>
      <c r="AU154" s="191" t="s">
        <v>83</v>
      </c>
      <c r="AY154" s="13" t="s">
        <v>142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3" t="s">
        <v>81</v>
      </c>
      <c r="BK154" s="192">
        <f>ROUND(I154*H154,2)</f>
        <v>0</v>
      </c>
      <c r="BL154" s="13" t="s">
        <v>163</v>
      </c>
      <c r="BM154" s="191" t="s">
        <v>389</v>
      </c>
    </row>
    <row r="155" spans="1:65" s="1" customFormat="1" ht="24" customHeight="1">
      <c r="A155" s="30"/>
      <c r="B155" s="31"/>
      <c r="C155" s="180" t="s">
        <v>176</v>
      </c>
      <c r="D155" s="180" t="s">
        <v>145</v>
      </c>
      <c r="E155" s="181" t="s">
        <v>390</v>
      </c>
      <c r="F155" s="182" t="s">
        <v>391</v>
      </c>
      <c r="G155" s="183" t="s">
        <v>148</v>
      </c>
      <c r="H155" s="184">
        <v>1</v>
      </c>
      <c r="I155" s="185"/>
      <c r="J155" s="186">
        <f>ROUND(I155*H155,2)</f>
        <v>0</v>
      </c>
      <c r="K155" s="182" t="s">
        <v>204</v>
      </c>
      <c r="L155" s="35"/>
      <c r="M155" s="187" t="s">
        <v>1</v>
      </c>
      <c r="N155" s="188" t="s">
        <v>38</v>
      </c>
      <c r="O155" s="67"/>
      <c r="P155" s="189">
        <f>O155*H155</f>
        <v>0</v>
      </c>
      <c r="Q155" s="189">
        <v>0.00091</v>
      </c>
      <c r="R155" s="189">
        <f>Q155*H155</f>
        <v>0.00091</v>
      </c>
      <c r="S155" s="189">
        <v>0</v>
      </c>
      <c r="T155" s="190">
        <f>S155*H155</f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91" t="s">
        <v>163</v>
      </c>
      <c r="AT155" s="191" t="s">
        <v>145</v>
      </c>
      <c r="AU155" s="191" t="s">
        <v>83</v>
      </c>
      <c r="AY155" s="13" t="s">
        <v>142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3" t="s">
        <v>81</v>
      </c>
      <c r="BK155" s="192">
        <f>ROUND(I155*H155,2)</f>
        <v>0</v>
      </c>
      <c r="BL155" s="13" t="s">
        <v>163</v>
      </c>
      <c r="BM155" s="191" t="s">
        <v>392</v>
      </c>
    </row>
    <row r="156" spans="1:65" s="1" customFormat="1" ht="24" customHeight="1">
      <c r="A156" s="30"/>
      <c r="B156" s="31"/>
      <c r="C156" s="193" t="s">
        <v>180</v>
      </c>
      <c r="D156" s="193" t="s">
        <v>207</v>
      </c>
      <c r="E156" s="194" t="s">
        <v>393</v>
      </c>
      <c r="F156" s="195" t="s">
        <v>394</v>
      </c>
      <c r="G156" s="196" t="s">
        <v>148</v>
      </c>
      <c r="H156" s="197">
        <v>1</v>
      </c>
      <c r="I156" s="198"/>
      <c r="J156" s="199">
        <f>ROUND(I156*H156,2)</f>
        <v>0</v>
      </c>
      <c r="K156" s="195" t="s">
        <v>1</v>
      </c>
      <c r="L156" s="200"/>
      <c r="M156" s="201" t="s">
        <v>1</v>
      </c>
      <c r="N156" s="202" t="s">
        <v>38</v>
      </c>
      <c r="O156" s="67"/>
      <c r="P156" s="189">
        <f>O156*H156</f>
        <v>0</v>
      </c>
      <c r="Q156" s="189">
        <v>0.02423</v>
      </c>
      <c r="R156" s="189">
        <f>Q156*H156</f>
        <v>0.02423</v>
      </c>
      <c r="S156" s="189">
        <v>0</v>
      </c>
      <c r="T156" s="190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91" t="s">
        <v>211</v>
      </c>
      <c r="AT156" s="191" t="s">
        <v>207</v>
      </c>
      <c r="AU156" s="191" t="s">
        <v>83</v>
      </c>
      <c r="AY156" s="13" t="s">
        <v>142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3" t="s">
        <v>81</v>
      </c>
      <c r="BK156" s="192">
        <f>ROUND(I156*H156,2)</f>
        <v>0</v>
      </c>
      <c r="BL156" s="13" t="s">
        <v>163</v>
      </c>
      <c r="BM156" s="191" t="s">
        <v>395</v>
      </c>
    </row>
    <row r="157" spans="1:65" s="1" customFormat="1" ht="24" customHeight="1">
      <c r="A157" s="30"/>
      <c r="B157" s="31"/>
      <c r="C157" s="180" t="s">
        <v>7</v>
      </c>
      <c r="D157" s="180" t="s">
        <v>145</v>
      </c>
      <c r="E157" s="181" t="s">
        <v>329</v>
      </c>
      <c r="F157" s="182" t="s">
        <v>396</v>
      </c>
      <c r="G157" s="183" t="s">
        <v>265</v>
      </c>
      <c r="H157" s="184">
        <v>1</v>
      </c>
      <c r="I157" s="185"/>
      <c r="J157" s="186">
        <f>ROUND(I157*H157,2)</f>
        <v>0</v>
      </c>
      <c r="K157" s="182" t="s">
        <v>204</v>
      </c>
      <c r="L157" s="35"/>
      <c r="M157" s="187" t="s">
        <v>1</v>
      </c>
      <c r="N157" s="188" t="s">
        <v>38</v>
      </c>
      <c r="O157" s="67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91" t="s">
        <v>163</v>
      </c>
      <c r="AT157" s="191" t="s">
        <v>145</v>
      </c>
      <c r="AU157" s="191" t="s">
        <v>83</v>
      </c>
      <c r="AY157" s="13" t="s">
        <v>142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3" t="s">
        <v>81</v>
      </c>
      <c r="BK157" s="192">
        <f>ROUND(I157*H157,2)</f>
        <v>0</v>
      </c>
      <c r="BL157" s="13" t="s">
        <v>163</v>
      </c>
      <c r="BM157" s="191" t="s">
        <v>397</v>
      </c>
    </row>
    <row r="158" spans="1:65" s="1" customFormat="1" ht="24" customHeight="1">
      <c r="A158" s="30"/>
      <c r="B158" s="31"/>
      <c r="C158" s="180" t="s">
        <v>340</v>
      </c>
      <c r="D158" s="180" t="s">
        <v>145</v>
      </c>
      <c r="E158" s="181" t="s">
        <v>333</v>
      </c>
      <c r="F158" s="182" t="s">
        <v>398</v>
      </c>
      <c r="G158" s="183" t="s">
        <v>242</v>
      </c>
      <c r="H158" s="203"/>
      <c r="I158" s="185"/>
      <c r="J158" s="186">
        <f>ROUND(I158*H158,2)</f>
        <v>0</v>
      </c>
      <c r="K158" s="182" t="s">
        <v>204</v>
      </c>
      <c r="L158" s="35"/>
      <c r="M158" s="187" t="s">
        <v>1</v>
      </c>
      <c r="N158" s="188" t="s">
        <v>38</v>
      </c>
      <c r="O158" s="6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91" t="s">
        <v>163</v>
      </c>
      <c r="AT158" s="191" t="s">
        <v>145</v>
      </c>
      <c r="AU158" s="191" t="s">
        <v>83</v>
      </c>
      <c r="AY158" s="13" t="s">
        <v>142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3" t="s">
        <v>81</v>
      </c>
      <c r="BK158" s="192">
        <f>ROUND(I158*H158,2)</f>
        <v>0</v>
      </c>
      <c r="BL158" s="13" t="s">
        <v>163</v>
      </c>
      <c r="BM158" s="191" t="s">
        <v>399</v>
      </c>
    </row>
    <row r="159" spans="2:63" s="11" customFormat="1" ht="22.5" customHeight="1">
      <c r="B159" s="164"/>
      <c r="C159" s="165"/>
      <c r="D159" s="166" t="s">
        <v>72</v>
      </c>
      <c r="E159" s="178" t="s">
        <v>187</v>
      </c>
      <c r="F159" s="178" t="s">
        <v>188</v>
      </c>
      <c r="G159" s="165"/>
      <c r="H159" s="165"/>
      <c r="I159" s="168"/>
      <c r="J159" s="179">
        <f>BK159</f>
        <v>0</v>
      </c>
      <c r="K159" s="165"/>
      <c r="L159" s="170"/>
      <c r="M159" s="171"/>
      <c r="N159" s="172"/>
      <c r="O159" s="172"/>
      <c r="P159" s="173">
        <f>SUM(P160:P163)</f>
        <v>0</v>
      </c>
      <c r="Q159" s="172"/>
      <c r="R159" s="173">
        <f>SUM(R160:R163)</f>
        <v>0.0053458</v>
      </c>
      <c r="S159" s="172"/>
      <c r="T159" s="174">
        <f>SUM(T160:T163)</f>
        <v>0</v>
      </c>
      <c r="AR159" s="175" t="s">
        <v>83</v>
      </c>
      <c r="AT159" s="176" t="s">
        <v>72</v>
      </c>
      <c r="AU159" s="176" t="s">
        <v>81</v>
      </c>
      <c r="AY159" s="175" t="s">
        <v>142</v>
      </c>
      <c r="BK159" s="177">
        <f>SUM(BK160:BK163)</f>
        <v>0</v>
      </c>
    </row>
    <row r="160" spans="1:65" s="1" customFormat="1" ht="24" customHeight="1">
      <c r="A160" s="30"/>
      <c r="B160" s="31"/>
      <c r="C160" s="180" t="s">
        <v>324</v>
      </c>
      <c r="D160" s="180" t="s">
        <v>145</v>
      </c>
      <c r="E160" s="181" t="s">
        <v>202</v>
      </c>
      <c r="F160" s="182" t="s">
        <v>203</v>
      </c>
      <c r="G160" s="183" t="s">
        <v>192</v>
      </c>
      <c r="H160" s="184">
        <v>11.88</v>
      </c>
      <c r="I160" s="185"/>
      <c r="J160" s="186">
        <f>ROUND(I160*H160,2)</f>
        <v>0</v>
      </c>
      <c r="K160" s="182" t="s">
        <v>204</v>
      </c>
      <c r="L160" s="35"/>
      <c r="M160" s="187" t="s">
        <v>1</v>
      </c>
      <c r="N160" s="188" t="s">
        <v>38</v>
      </c>
      <c r="O160" s="67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91" t="s">
        <v>163</v>
      </c>
      <c r="AT160" s="191" t="s">
        <v>145</v>
      </c>
      <c r="AU160" s="191" t="s">
        <v>83</v>
      </c>
      <c r="AY160" s="13" t="s">
        <v>142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3" t="s">
        <v>81</v>
      </c>
      <c r="BK160" s="192">
        <f>ROUND(I160*H160,2)</f>
        <v>0</v>
      </c>
      <c r="BL160" s="13" t="s">
        <v>163</v>
      </c>
      <c r="BM160" s="191" t="s">
        <v>400</v>
      </c>
    </row>
    <row r="161" spans="1:65" s="1" customFormat="1" ht="16.5" customHeight="1">
      <c r="A161" s="30"/>
      <c r="B161" s="31"/>
      <c r="C161" s="193" t="s">
        <v>328</v>
      </c>
      <c r="D161" s="193" t="s">
        <v>207</v>
      </c>
      <c r="E161" s="194" t="s">
        <v>208</v>
      </c>
      <c r="F161" s="195" t="s">
        <v>338</v>
      </c>
      <c r="G161" s="196" t="s">
        <v>210</v>
      </c>
      <c r="H161" s="197">
        <v>2.851</v>
      </c>
      <c r="I161" s="198"/>
      <c r="J161" s="199">
        <f>ROUND(I161*H161,2)</f>
        <v>0</v>
      </c>
      <c r="K161" s="195" t="s">
        <v>204</v>
      </c>
      <c r="L161" s="200"/>
      <c r="M161" s="201" t="s">
        <v>1</v>
      </c>
      <c r="N161" s="202" t="s">
        <v>38</v>
      </c>
      <c r="O161" s="67"/>
      <c r="P161" s="189">
        <f>O161*H161</f>
        <v>0</v>
      </c>
      <c r="Q161" s="189">
        <v>0.001</v>
      </c>
      <c r="R161" s="189">
        <f>Q161*H161</f>
        <v>0.0028510000000000002</v>
      </c>
      <c r="S161" s="189">
        <v>0</v>
      </c>
      <c r="T161" s="190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91" t="s">
        <v>211</v>
      </c>
      <c r="AT161" s="191" t="s">
        <v>207</v>
      </c>
      <c r="AU161" s="191" t="s">
        <v>83</v>
      </c>
      <c r="AY161" s="13" t="s">
        <v>142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3" t="s">
        <v>81</v>
      </c>
      <c r="BK161" s="192">
        <f>ROUND(I161*H161,2)</f>
        <v>0</v>
      </c>
      <c r="BL161" s="13" t="s">
        <v>163</v>
      </c>
      <c r="BM161" s="191" t="s">
        <v>401</v>
      </c>
    </row>
    <row r="162" spans="1:65" s="1" customFormat="1" ht="24" customHeight="1">
      <c r="A162" s="30"/>
      <c r="B162" s="31"/>
      <c r="C162" s="180" t="s">
        <v>332</v>
      </c>
      <c r="D162" s="180" t="s">
        <v>145</v>
      </c>
      <c r="E162" s="181" t="s">
        <v>214</v>
      </c>
      <c r="F162" s="182" t="s">
        <v>402</v>
      </c>
      <c r="G162" s="183" t="s">
        <v>192</v>
      </c>
      <c r="H162" s="184">
        <v>23.76</v>
      </c>
      <c r="I162" s="185"/>
      <c r="J162" s="186">
        <f>ROUND(I162*H162,2)</f>
        <v>0</v>
      </c>
      <c r="K162" s="182" t="s">
        <v>204</v>
      </c>
      <c r="L162" s="35"/>
      <c r="M162" s="187" t="s">
        <v>1</v>
      </c>
      <c r="N162" s="188" t="s">
        <v>38</v>
      </c>
      <c r="O162" s="6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91" t="s">
        <v>163</v>
      </c>
      <c r="AT162" s="191" t="s">
        <v>145</v>
      </c>
      <c r="AU162" s="191" t="s">
        <v>83</v>
      </c>
      <c r="AY162" s="13" t="s">
        <v>142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3" t="s">
        <v>81</v>
      </c>
      <c r="BK162" s="192">
        <f>ROUND(I162*H162,2)</f>
        <v>0</v>
      </c>
      <c r="BL162" s="13" t="s">
        <v>163</v>
      </c>
      <c r="BM162" s="191" t="s">
        <v>403</v>
      </c>
    </row>
    <row r="163" spans="1:65" s="1" customFormat="1" ht="16.5" customHeight="1">
      <c r="A163" s="30"/>
      <c r="B163" s="31"/>
      <c r="C163" s="193" t="s">
        <v>335</v>
      </c>
      <c r="D163" s="193" t="s">
        <v>207</v>
      </c>
      <c r="E163" s="194" t="s">
        <v>218</v>
      </c>
      <c r="F163" s="195" t="s">
        <v>343</v>
      </c>
      <c r="G163" s="196" t="s">
        <v>220</v>
      </c>
      <c r="H163" s="197">
        <v>2.97</v>
      </c>
      <c r="I163" s="198"/>
      <c r="J163" s="199">
        <f>ROUND(I163*H163,2)</f>
        <v>0</v>
      </c>
      <c r="K163" s="195" t="s">
        <v>204</v>
      </c>
      <c r="L163" s="200"/>
      <c r="M163" s="201" t="s">
        <v>1</v>
      </c>
      <c r="N163" s="202" t="s">
        <v>38</v>
      </c>
      <c r="O163" s="67"/>
      <c r="P163" s="189">
        <f>O163*H163</f>
        <v>0</v>
      </c>
      <c r="Q163" s="189">
        <v>0.00084</v>
      </c>
      <c r="R163" s="189">
        <f>Q163*H163</f>
        <v>0.0024948</v>
      </c>
      <c r="S163" s="189">
        <v>0</v>
      </c>
      <c r="T163" s="190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91" t="s">
        <v>211</v>
      </c>
      <c r="AT163" s="191" t="s">
        <v>207</v>
      </c>
      <c r="AU163" s="191" t="s">
        <v>83</v>
      </c>
      <c r="AY163" s="13" t="s">
        <v>142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3" t="s">
        <v>81</v>
      </c>
      <c r="BK163" s="192">
        <f>ROUND(I163*H163,2)</f>
        <v>0</v>
      </c>
      <c r="BL163" s="13" t="s">
        <v>163</v>
      </c>
      <c r="BM163" s="191" t="s">
        <v>404</v>
      </c>
    </row>
    <row r="164" spans="2:63" s="11" customFormat="1" ht="22.5" customHeight="1">
      <c r="B164" s="164"/>
      <c r="C164" s="165"/>
      <c r="D164" s="166" t="s">
        <v>72</v>
      </c>
      <c r="E164" s="178" t="s">
        <v>345</v>
      </c>
      <c r="F164" s="178" t="s">
        <v>346</v>
      </c>
      <c r="G164" s="165"/>
      <c r="H164" s="165"/>
      <c r="I164" s="168"/>
      <c r="J164" s="179">
        <f>BK164</f>
        <v>0</v>
      </c>
      <c r="K164" s="165"/>
      <c r="L164" s="170"/>
      <c r="M164" s="171"/>
      <c r="N164" s="172"/>
      <c r="O164" s="172"/>
      <c r="P164" s="173">
        <f>P165</f>
        <v>0</v>
      </c>
      <c r="Q164" s="172"/>
      <c r="R164" s="173">
        <f>R165</f>
        <v>0.0005676</v>
      </c>
      <c r="S164" s="172"/>
      <c r="T164" s="174">
        <f>T165</f>
        <v>0</v>
      </c>
      <c r="AR164" s="175" t="s">
        <v>83</v>
      </c>
      <c r="AT164" s="176" t="s">
        <v>72</v>
      </c>
      <c r="AU164" s="176" t="s">
        <v>81</v>
      </c>
      <c r="AY164" s="175" t="s">
        <v>142</v>
      </c>
      <c r="BK164" s="177">
        <f>BK165</f>
        <v>0</v>
      </c>
    </row>
    <row r="165" spans="1:65" s="1" customFormat="1" ht="16.5" customHeight="1">
      <c r="A165" s="30"/>
      <c r="B165" s="31"/>
      <c r="C165" s="180" t="s">
        <v>337</v>
      </c>
      <c r="D165" s="180" t="s">
        <v>145</v>
      </c>
      <c r="E165" s="181" t="s">
        <v>348</v>
      </c>
      <c r="F165" s="182" t="s">
        <v>349</v>
      </c>
      <c r="G165" s="183" t="s">
        <v>192</v>
      </c>
      <c r="H165" s="184">
        <v>1.72</v>
      </c>
      <c r="I165" s="185"/>
      <c r="J165" s="186">
        <f>ROUND(I165*H165,2)</f>
        <v>0</v>
      </c>
      <c r="K165" s="182" t="s">
        <v>204</v>
      </c>
      <c r="L165" s="35"/>
      <c r="M165" s="204" t="s">
        <v>1</v>
      </c>
      <c r="N165" s="205" t="s">
        <v>38</v>
      </c>
      <c r="O165" s="206"/>
      <c r="P165" s="207">
        <f>O165*H165</f>
        <v>0</v>
      </c>
      <c r="Q165" s="207">
        <v>0.00033</v>
      </c>
      <c r="R165" s="207">
        <f>Q165*H165</f>
        <v>0.0005676</v>
      </c>
      <c r="S165" s="207">
        <v>0</v>
      </c>
      <c r="T165" s="208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91" t="s">
        <v>163</v>
      </c>
      <c r="AT165" s="191" t="s">
        <v>145</v>
      </c>
      <c r="AU165" s="191" t="s">
        <v>83</v>
      </c>
      <c r="AY165" s="13" t="s">
        <v>142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3" t="s">
        <v>81</v>
      </c>
      <c r="BK165" s="192">
        <f>ROUND(I165*H165,2)</f>
        <v>0</v>
      </c>
      <c r="BL165" s="13" t="s">
        <v>163</v>
      </c>
      <c r="BM165" s="191" t="s">
        <v>405</v>
      </c>
    </row>
    <row r="166" spans="1:31" s="1" customFormat="1" ht="6.75" customHeight="1">
      <c r="A166" s="30"/>
      <c r="B166" s="50"/>
      <c r="C166" s="51"/>
      <c r="D166" s="51"/>
      <c r="E166" s="51"/>
      <c r="F166" s="51"/>
      <c r="G166" s="51"/>
      <c r="H166" s="51"/>
      <c r="I166" s="51"/>
      <c r="J166" s="51"/>
      <c r="K166" s="51"/>
      <c r="L166" s="35"/>
      <c r="M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</row>
  </sheetData>
  <sheetProtection sheet="1" objects="1" scenarios="1" formatColumns="0" formatRows="0" autoFilter="0"/>
  <autoFilter ref="C125:K16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92</v>
      </c>
    </row>
    <row r="3" spans="2:46" ht="6.7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6"/>
      <c r="AT3" s="13" t="s">
        <v>83</v>
      </c>
    </row>
    <row r="4" spans="2:46" ht="24.75" customHeight="1">
      <c r="B4" s="16"/>
      <c r="D4" s="105" t="s">
        <v>114</v>
      </c>
      <c r="L4" s="16"/>
      <c r="M4" s="106" t="s">
        <v>10</v>
      </c>
      <c r="AT4" s="13" t="s">
        <v>4</v>
      </c>
    </row>
    <row r="5" spans="2:12" ht="6.75" customHeight="1">
      <c r="B5" s="16"/>
      <c r="L5" s="16"/>
    </row>
    <row r="6" spans="2:12" ht="12" customHeight="1">
      <c r="B6" s="16"/>
      <c r="D6" s="107" t="s">
        <v>16</v>
      </c>
      <c r="L6" s="16"/>
    </row>
    <row r="7" spans="2:12" ht="16.5" customHeight="1">
      <c r="B7" s="16"/>
      <c r="E7" s="253" t="str">
        <f>'Rekapitulace stavby'!K6</f>
        <v>Výměna dveří ve dvoře, Ve Smečkách 33, Praha 1</v>
      </c>
      <c r="F7" s="254"/>
      <c r="G7" s="254"/>
      <c r="H7" s="254"/>
      <c r="L7" s="16"/>
    </row>
    <row r="8" spans="1:31" s="1" customFormat="1" ht="12" customHeight="1">
      <c r="A8" s="30"/>
      <c r="B8" s="35"/>
      <c r="C8" s="30"/>
      <c r="D8" s="107" t="s">
        <v>115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1" customFormat="1" ht="16.5" customHeight="1">
      <c r="A9" s="30"/>
      <c r="B9" s="35"/>
      <c r="C9" s="30"/>
      <c r="D9" s="30"/>
      <c r="E9" s="255" t="s">
        <v>406</v>
      </c>
      <c r="F9" s="256"/>
      <c r="G9" s="256"/>
      <c r="H9" s="256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9.7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2" customHeight="1">
      <c r="A11" s="30"/>
      <c r="B11" s="35"/>
      <c r="C11" s="30"/>
      <c r="D11" s="107" t="s">
        <v>18</v>
      </c>
      <c r="E11" s="30"/>
      <c r="F11" s="108" t="s">
        <v>1</v>
      </c>
      <c r="G11" s="30"/>
      <c r="H11" s="30"/>
      <c r="I11" s="107" t="s">
        <v>19</v>
      </c>
      <c r="J11" s="108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5"/>
      <c r="C12" s="30"/>
      <c r="D12" s="107" t="s">
        <v>20</v>
      </c>
      <c r="E12" s="30"/>
      <c r="F12" s="108" t="s">
        <v>21</v>
      </c>
      <c r="G12" s="30"/>
      <c r="H12" s="30"/>
      <c r="I12" s="107" t="s">
        <v>22</v>
      </c>
      <c r="J12" s="109">
        <f>'Rekapitulace stavby'!AN8</f>
        <v>0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0.5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5"/>
      <c r="C14" s="30"/>
      <c r="D14" s="107" t="s">
        <v>23</v>
      </c>
      <c r="E14" s="30"/>
      <c r="F14" s="30"/>
      <c r="G14" s="30"/>
      <c r="H14" s="30"/>
      <c r="I14" s="107" t="s">
        <v>24</v>
      </c>
      <c r="J14" s="108">
        <f>IF('Rekapitulace stavby'!AN10="","",'Rekapitulace stavby'!AN10)</f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8" customHeight="1">
      <c r="A15" s="30"/>
      <c r="B15" s="35"/>
      <c r="C15" s="30"/>
      <c r="D15" s="30"/>
      <c r="E15" s="108" t="str">
        <f>IF('Rekapitulace stavby'!E11="","",'Rekapitulace stavby'!E11)</f>
        <v> </v>
      </c>
      <c r="F15" s="30"/>
      <c r="G15" s="30"/>
      <c r="H15" s="30"/>
      <c r="I15" s="107" t="s">
        <v>26</v>
      </c>
      <c r="J15" s="108">
        <f>IF('Rekapitulace stavby'!AN11="","",'Rekapitulace stavby'!AN11)</f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6.7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5"/>
      <c r="C17" s="30"/>
      <c r="D17" s="107" t="s">
        <v>27</v>
      </c>
      <c r="E17" s="30"/>
      <c r="F17" s="30"/>
      <c r="G17" s="30"/>
      <c r="H17" s="30"/>
      <c r="I17" s="107" t="s">
        <v>24</v>
      </c>
      <c r="J17" s="26" t="str">
        <f>'Rekapitulace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5"/>
      <c r="C18" s="30"/>
      <c r="D18" s="30"/>
      <c r="E18" s="257" t="str">
        <f>'Rekapitulace stavby'!E14</f>
        <v>Vyplň údaj</v>
      </c>
      <c r="F18" s="258"/>
      <c r="G18" s="258"/>
      <c r="H18" s="258"/>
      <c r="I18" s="107" t="s">
        <v>26</v>
      </c>
      <c r="J18" s="26" t="str">
        <f>'Rekapitulace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7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5"/>
      <c r="C20" s="30"/>
      <c r="D20" s="107" t="s">
        <v>29</v>
      </c>
      <c r="E20" s="30"/>
      <c r="F20" s="30"/>
      <c r="G20" s="30"/>
      <c r="H20" s="30"/>
      <c r="I20" s="107" t="s">
        <v>24</v>
      </c>
      <c r="J20" s="108">
        <f>IF('Rekapitulace stavby'!AN16="","",'Rekapitulace stavby'!AN16)</f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5"/>
      <c r="C21" s="30"/>
      <c r="D21" s="30"/>
      <c r="E21" s="108" t="str">
        <f>IF('Rekapitulace stavby'!E17="","",'Rekapitulace stavby'!E17)</f>
        <v> </v>
      </c>
      <c r="F21" s="30"/>
      <c r="G21" s="30"/>
      <c r="H21" s="30"/>
      <c r="I21" s="107" t="s">
        <v>26</v>
      </c>
      <c r="J21" s="108">
        <f>IF('Rekapitulace stavby'!AN17="","",'Rekapitulace stavby'!AN17)</f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7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5"/>
      <c r="C23" s="30"/>
      <c r="D23" s="107" t="s">
        <v>31</v>
      </c>
      <c r="E23" s="30"/>
      <c r="F23" s="30"/>
      <c r="G23" s="30"/>
      <c r="H23" s="30"/>
      <c r="I23" s="107" t="s">
        <v>24</v>
      </c>
      <c r="J23" s="108">
        <f>IF('Rekapitulace stavby'!AN19="","",'Rekapitulace stavby'!AN19)</f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5"/>
      <c r="C24" s="30"/>
      <c r="D24" s="30"/>
      <c r="E24" s="108" t="str">
        <f>IF('Rekapitulace stavby'!E20="","",'Rekapitulace stavby'!E20)</f>
        <v> </v>
      </c>
      <c r="F24" s="30"/>
      <c r="G24" s="30"/>
      <c r="H24" s="30"/>
      <c r="I24" s="107" t="s">
        <v>26</v>
      </c>
      <c r="J24" s="108">
        <f>IF('Rekapitulace stavby'!AN20="","",'Rekapitulace stavby'!AN20)</f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7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5"/>
      <c r="C26" s="30"/>
      <c r="D26" s="107" t="s">
        <v>32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110"/>
      <c r="B27" s="111"/>
      <c r="C27" s="110"/>
      <c r="D27" s="110"/>
      <c r="E27" s="259" t="s">
        <v>1</v>
      </c>
      <c r="F27" s="259"/>
      <c r="G27" s="259"/>
      <c r="H27" s="25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1" customFormat="1" ht="6.7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5"/>
      <c r="C29" s="30"/>
      <c r="D29" s="113"/>
      <c r="E29" s="113"/>
      <c r="F29" s="113"/>
      <c r="G29" s="113"/>
      <c r="H29" s="113"/>
      <c r="I29" s="113"/>
      <c r="J29" s="113"/>
      <c r="K29" s="113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4.75" customHeight="1">
      <c r="A30" s="30"/>
      <c r="B30" s="35"/>
      <c r="C30" s="30"/>
      <c r="D30" s="114" t="s">
        <v>33</v>
      </c>
      <c r="E30" s="30"/>
      <c r="F30" s="30"/>
      <c r="G30" s="30"/>
      <c r="H30" s="30"/>
      <c r="I30" s="30"/>
      <c r="J30" s="115">
        <f>ROUND(J127,2)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5"/>
      <c r="C31" s="30"/>
      <c r="D31" s="113"/>
      <c r="E31" s="113"/>
      <c r="F31" s="113"/>
      <c r="G31" s="113"/>
      <c r="H31" s="113"/>
      <c r="I31" s="113"/>
      <c r="J31" s="113"/>
      <c r="K31" s="113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25" customHeight="1">
      <c r="A32" s="30"/>
      <c r="B32" s="35"/>
      <c r="C32" s="30"/>
      <c r="D32" s="30"/>
      <c r="E32" s="30"/>
      <c r="F32" s="116" t="s">
        <v>35</v>
      </c>
      <c r="G32" s="30"/>
      <c r="H32" s="30"/>
      <c r="I32" s="116" t="s">
        <v>34</v>
      </c>
      <c r="J32" s="116" t="s">
        <v>36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25" customHeight="1">
      <c r="A33" s="30"/>
      <c r="B33" s="35"/>
      <c r="C33" s="30"/>
      <c r="D33" s="117" t="s">
        <v>37</v>
      </c>
      <c r="E33" s="107" t="s">
        <v>38</v>
      </c>
      <c r="F33" s="118">
        <f>ROUND((SUM(BE127:BE168)),2)</f>
        <v>0</v>
      </c>
      <c r="G33" s="30"/>
      <c r="H33" s="30"/>
      <c r="I33" s="119">
        <v>0.21</v>
      </c>
      <c r="J33" s="118">
        <f>ROUND(((SUM(BE127:BE168))*I33),2)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5"/>
      <c r="C34" s="30"/>
      <c r="D34" s="30"/>
      <c r="E34" s="107" t="s">
        <v>39</v>
      </c>
      <c r="F34" s="118">
        <f>ROUND((SUM(BF127:BF168)),2)</f>
        <v>0</v>
      </c>
      <c r="G34" s="30"/>
      <c r="H34" s="30"/>
      <c r="I34" s="119">
        <v>0.15</v>
      </c>
      <c r="J34" s="118">
        <f>ROUND(((SUM(BF127:BF168))*I34),2)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 hidden="1">
      <c r="A35" s="30"/>
      <c r="B35" s="35"/>
      <c r="C35" s="30"/>
      <c r="D35" s="30"/>
      <c r="E35" s="107" t="s">
        <v>40</v>
      </c>
      <c r="F35" s="118">
        <f>ROUND((SUM(BG127:BG168)),2)</f>
        <v>0</v>
      </c>
      <c r="G35" s="30"/>
      <c r="H35" s="30"/>
      <c r="I35" s="119">
        <v>0.21</v>
      </c>
      <c r="J35" s="118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 hidden="1">
      <c r="A36" s="30"/>
      <c r="B36" s="35"/>
      <c r="C36" s="30"/>
      <c r="D36" s="30"/>
      <c r="E36" s="107" t="s">
        <v>41</v>
      </c>
      <c r="F36" s="118">
        <f>ROUND((SUM(BH127:BH168)),2)</f>
        <v>0</v>
      </c>
      <c r="G36" s="30"/>
      <c r="H36" s="30"/>
      <c r="I36" s="119">
        <v>0.15</v>
      </c>
      <c r="J36" s="118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5"/>
      <c r="C37" s="30"/>
      <c r="D37" s="30"/>
      <c r="E37" s="107" t="s">
        <v>42</v>
      </c>
      <c r="F37" s="118">
        <f>ROUND((SUM(BI127:BI168)),2)</f>
        <v>0</v>
      </c>
      <c r="G37" s="30"/>
      <c r="H37" s="30"/>
      <c r="I37" s="119">
        <v>0</v>
      </c>
      <c r="J37" s="118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7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4.75" customHeight="1">
      <c r="A39" s="30"/>
      <c r="B39" s="35"/>
      <c r="C39" s="120"/>
      <c r="D39" s="121" t="s">
        <v>43</v>
      </c>
      <c r="E39" s="122"/>
      <c r="F39" s="122"/>
      <c r="G39" s="123" t="s">
        <v>44</v>
      </c>
      <c r="H39" s="124" t="s">
        <v>45</v>
      </c>
      <c r="I39" s="122"/>
      <c r="J39" s="125">
        <f>SUM(J30:J37)</f>
        <v>0</v>
      </c>
      <c r="K39" s="126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4.25" customHeight="1">
      <c r="B41" s="16"/>
      <c r="L41" s="16"/>
    </row>
    <row r="42" spans="2:12" ht="14.25" customHeight="1">
      <c r="B42" s="16"/>
      <c r="L42" s="16"/>
    </row>
    <row r="43" spans="2:12" ht="14.25" customHeight="1">
      <c r="B43" s="16"/>
      <c r="L43" s="16"/>
    </row>
    <row r="44" spans="2:12" ht="14.25" customHeight="1">
      <c r="B44" s="16"/>
      <c r="L44" s="16"/>
    </row>
    <row r="45" spans="2:12" ht="14.25" customHeight="1">
      <c r="B45" s="16"/>
      <c r="L45" s="16"/>
    </row>
    <row r="46" spans="2:12" ht="14.25" customHeight="1">
      <c r="B46" s="16"/>
      <c r="L46" s="16"/>
    </row>
    <row r="47" spans="2:12" ht="14.25" customHeight="1">
      <c r="B47" s="16"/>
      <c r="L47" s="16"/>
    </row>
    <row r="48" spans="2:12" ht="14.25" customHeight="1">
      <c r="B48" s="16"/>
      <c r="L48" s="16"/>
    </row>
    <row r="49" spans="2:12" ht="14.25" customHeight="1">
      <c r="B49" s="16"/>
      <c r="L49" s="16"/>
    </row>
    <row r="50" spans="2:12" s="1" customFormat="1" ht="14.25" customHeight="1">
      <c r="B50" s="47"/>
      <c r="D50" s="127" t="s">
        <v>46</v>
      </c>
      <c r="E50" s="128"/>
      <c r="F50" s="128"/>
      <c r="G50" s="127" t="s">
        <v>47</v>
      </c>
      <c r="H50" s="128"/>
      <c r="I50" s="128"/>
      <c r="J50" s="128"/>
      <c r="K50" s="128"/>
      <c r="L50" s="47"/>
    </row>
    <row r="51" spans="2:12" ht="9.75">
      <c r="B51" s="16"/>
      <c r="L51" s="16"/>
    </row>
    <row r="52" spans="2:12" ht="9.75">
      <c r="B52" s="16"/>
      <c r="L52" s="16"/>
    </row>
    <row r="53" spans="2:12" ht="9.75">
      <c r="B53" s="16"/>
      <c r="L53" s="16"/>
    </row>
    <row r="54" spans="2:12" ht="9.75">
      <c r="B54" s="16"/>
      <c r="L54" s="16"/>
    </row>
    <row r="55" spans="2:12" ht="9.75">
      <c r="B55" s="16"/>
      <c r="L55" s="16"/>
    </row>
    <row r="56" spans="2:12" ht="9.75">
      <c r="B56" s="16"/>
      <c r="L56" s="16"/>
    </row>
    <row r="57" spans="2:12" ht="9.75">
      <c r="B57" s="16"/>
      <c r="L57" s="16"/>
    </row>
    <row r="58" spans="2:12" ht="9.75">
      <c r="B58" s="16"/>
      <c r="L58" s="16"/>
    </row>
    <row r="59" spans="2:12" ht="9.75">
      <c r="B59" s="16"/>
      <c r="L59" s="16"/>
    </row>
    <row r="60" spans="2:12" ht="9.75">
      <c r="B60" s="16"/>
      <c r="L60" s="16"/>
    </row>
    <row r="61" spans="1:31" s="1" customFormat="1" ht="12">
      <c r="A61" s="30"/>
      <c r="B61" s="35"/>
      <c r="C61" s="30"/>
      <c r="D61" s="129" t="s">
        <v>48</v>
      </c>
      <c r="E61" s="130"/>
      <c r="F61" s="131" t="s">
        <v>49</v>
      </c>
      <c r="G61" s="129" t="s">
        <v>48</v>
      </c>
      <c r="H61" s="130"/>
      <c r="I61" s="130"/>
      <c r="J61" s="132" t="s">
        <v>49</v>
      </c>
      <c r="K61" s="130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9.75">
      <c r="B62" s="16"/>
      <c r="L62" s="16"/>
    </row>
    <row r="63" spans="2:12" ht="9.75">
      <c r="B63" s="16"/>
      <c r="L63" s="16"/>
    </row>
    <row r="64" spans="2:12" ht="9.75">
      <c r="B64" s="16"/>
      <c r="L64" s="16"/>
    </row>
    <row r="65" spans="1:31" s="1" customFormat="1" ht="12.75">
      <c r="A65" s="30"/>
      <c r="B65" s="35"/>
      <c r="C65" s="30"/>
      <c r="D65" s="127" t="s">
        <v>50</v>
      </c>
      <c r="E65" s="133"/>
      <c r="F65" s="133"/>
      <c r="G65" s="127" t="s">
        <v>51</v>
      </c>
      <c r="H65" s="133"/>
      <c r="I65" s="133"/>
      <c r="J65" s="133"/>
      <c r="K65" s="133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9.75">
      <c r="B66" s="16"/>
      <c r="L66" s="16"/>
    </row>
    <row r="67" spans="2:12" ht="9.75">
      <c r="B67" s="16"/>
      <c r="L67" s="16"/>
    </row>
    <row r="68" spans="2:12" ht="9.75">
      <c r="B68" s="16"/>
      <c r="L68" s="16"/>
    </row>
    <row r="69" spans="2:12" ht="9.75">
      <c r="B69" s="16"/>
      <c r="L69" s="16"/>
    </row>
    <row r="70" spans="2:12" ht="9.75">
      <c r="B70" s="16"/>
      <c r="L70" s="16"/>
    </row>
    <row r="71" spans="2:12" ht="9.75">
      <c r="B71" s="16"/>
      <c r="L71" s="16"/>
    </row>
    <row r="72" spans="2:12" ht="9.75">
      <c r="B72" s="16"/>
      <c r="L72" s="16"/>
    </row>
    <row r="73" spans="2:12" ht="9.75">
      <c r="B73" s="16"/>
      <c r="L73" s="16"/>
    </row>
    <row r="74" spans="2:12" ht="9.75">
      <c r="B74" s="16"/>
      <c r="L74" s="16"/>
    </row>
    <row r="75" spans="2:12" ht="9.75">
      <c r="B75" s="16"/>
      <c r="L75" s="16"/>
    </row>
    <row r="76" spans="1:31" s="1" customFormat="1" ht="12">
      <c r="A76" s="30"/>
      <c r="B76" s="35"/>
      <c r="C76" s="30"/>
      <c r="D76" s="129" t="s">
        <v>48</v>
      </c>
      <c r="E76" s="130"/>
      <c r="F76" s="131" t="s">
        <v>49</v>
      </c>
      <c r="G76" s="129" t="s">
        <v>48</v>
      </c>
      <c r="H76" s="130"/>
      <c r="I76" s="130"/>
      <c r="J76" s="132" t="s">
        <v>49</v>
      </c>
      <c r="K76" s="130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25" customHeight="1">
      <c r="A77" s="30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75" customHeight="1">
      <c r="A81" s="30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75" customHeight="1">
      <c r="A82" s="30"/>
      <c r="B82" s="31"/>
      <c r="C82" s="19" t="s">
        <v>117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7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2"/>
      <c r="D85" s="32"/>
      <c r="E85" s="251" t="str">
        <f>E7</f>
        <v>Výměna dveří ve dvoře, Ve Smečkách 33, Praha 1</v>
      </c>
      <c r="F85" s="252"/>
      <c r="G85" s="252"/>
      <c r="H85" s="252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>
      <c r="A86" s="30"/>
      <c r="B86" s="31"/>
      <c r="C86" s="25" t="s">
        <v>115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16.5" customHeight="1">
      <c r="A87" s="30"/>
      <c r="B87" s="31"/>
      <c r="C87" s="32"/>
      <c r="D87" s="32"/>
      <c r="E87" s="237" t="str">
        <f>E9</f>
        <v>Smečky- dveře05 - Vstup označený 05</v>
      </c>
      <c r="F87" s="250"/>
      <c r="G87" s="250"/>
      <c r="H87" s="250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6.7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2" customHeight="1">
      <c r="A89" s="30"/>
      <c r="B89" s="31"/>
      <c r="C89" s="25" t="s">
        <v>20</v>
      </c>
      <c r="D89" s="32"/>
      <c r="E89" s="32"/>
      <c r="F89" s="23" t="str">
        <f>F12</f>
        <v>Ve Smečkách 33, Praha 1</v>
      </c>
      <c r="G89" s="32"/>
      <c r="H89" s="32"/>
      <c r="I89" s="25" t="s">
        <v>22</v>
      </c>
      <c r="J89" s="62">
        <f>IF(J12="","",J12)</f>
        <v>0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6.7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5" customHeight="1">
      <c r="A91" s="30"/>
      <c r="B91" s="31"/>
      <c r="C91" s="25" t="s">
        <v>23</v>
      </c>
      <c r="D91" s="32"/>
      <c r="E91" s="32"/>
      <c r="F91" s="23" t="str">
        <f>E15</f>
        <v> </v>
      </c>
      <c r="G91" s="32"/>
      <c r="H91" s="32"/>
      <c r="I91" s="25" t="s">
        <v>29</v>
      </c>
      <c r="J91" s="28" t="str">
        <f>E21</f>
        <v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15" customHeight="1">
      <c r="A92" s="30"/>
      <c r="B92" s="31"/>
      <c r="C92" s="25" t="s">
        <v>27</v>
      </c>
      <c r="D92" s="32"/>
      <c r="E92" s="32"/>
      <c r="F92" s="23" t="str">
        <f>IF(E18="","",E18)</f>
        <v>Vyplň údaj</v>
      </c>
      <c r="G92" s="32"/>
      <c r="H92" s="32"/>
      <c r="I92" s="25" t="s">
        <v>31</v>
      </c>
      <c r="J92" s="28" t="str">
        <f>E24</f>
        <v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9.7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29.25" customHeight="1">
      <c r="A94" s="30"/>
      <c r="B94" s="31"/>
      <c r="C94" s="138" t="s">
        <v>118</v>
      </c>
      <c r="D94" s="39"/>
      <c r="E94" s="39"/>
      <c r="F94" s="39"/>
      <c r="G94" s="39"/>
      <c r="H94" s="39"/>
      <c r="I94" s="39"/>
      <c r="J94" s="139" t="s">
        <v>119</v>
      </c>
      <c r="K94" s="39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9.7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1" customFormat="1" ht="22.5" customHeight="1">
      <c r="A96" s="30"/>
      <c r="B96" s="31"/>
      <c r="C96" s="140" t="s">
        <v>120</v>
      </c>
      <c r="D96" s="32"/>
      <c r="E96" s="32"/>
      <c r="F96" s="32"/>
      <c r="G96" s="32"/>
      <c r="H96" s="32"/>
      <c r="I96" s="32"/>
      <c r="J96" s="79">
        <f>J127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121</v>
      </c>
    </row>
    <row r="97" spans="2:12" s="8" customFormat="1" ht="24.75" customHeight="1">
      <c r="B97" s="141"/>
      <c r="C97" s="142"/>
      <c r="D97" s="143" t="s">
        <v>245</v>
      </c>
      <c r="E97" s="144"/>
      <c r="F97" s="144"/>
      <c r="G97" s="144"/>
      <c r="H97" s="144"/>
      <c r="I97" s="144"/>
      <c r="J97" s="145">
        <f>J128</f>
        <v>0</v>
      </c>
      <c r="K97" s="142"/>
      <c r="L97" s="146"/>
    </row>
    <row r="98" spans="2:12" s="9" customFormat="1" ht="19.5" customHeight="1">
      <c r="B98" s="147"/>
      <c r="C98" s="148"/>
      <c r="D98" s="149" t="s">
        <v>247</v>
      </c>
      <c r="E98" s="150"/>
      <c r="F98" s="150"/>
      <c r="G98" s="150"/>
      <c r="H98" s="150"/>
      <c r="I98" s="150"/>
      <c r="J98" s="151">
        <f>J129</f>
        <v>0</v>
      </c>
      <c r="K98" s="148"/>
      <c r="L98" s="152"/>
    </row>
    <row r="99" spans="2:12" s="9" customFormat="1" ht="19.5" customHeight="1">
      <c r="B99" s="147"/>
      <c r="C99" s="148"/>
      <c r="D99" s="149" t="s">
        <v>123</v>
      </c>
      <c r="E99" s="150"/>
      <c r="F99" s="150"/>
      <c r="G99" s="150"/>
      <c r="H99" s="150"/>
      <c r="I99" s="150"/>
      <c r="J99" s="151">
        <f>J135</f>
        <v>0</v>
      </c>
      <c r="K99" s="148"/>
      <c r="L99" s="152"/>
    </row>
    <row r="100" spans="2:12" s="9" customFormat="1" ht="19.5" customHeight="1">
      <c r="B100" s="147"/>
      <c r="C100" s="148"/>
      <c r="D100" s="149" t="s">
        <v>248</v>
      </c>
      <c r="E100" s="150"/>
      <c r="F100" s="150"/>
      <c r="G100" s="150"/>
      <c r="H100" s="150"/>
      <c r="I100" s="150"/>
      <c r="J100" s="151">
        <f>J142</f>
        <v>0</v>
      </c>
      <c r="K100" s="148"/>
      <c r="L100" s="152"/>
    </row>
    <row r="101" spans="2:12" s="9" customFormat="1" ht="19.5" customHeight="1">
      <c r="B101" s="147"/>
      <c r="C101" s="148"/>
      <c r="D101" s="149" t="s">
        <v>249</v>
      </c>
      <c r="E101" s="150"/>
      <c r="F101" s="150"/>
      <c r="G101" s="150"/>
      <c r="H101" s="150"/>
      <c r="I101" s="150"/>
      <c r="J101" s="151">
        <f>J147</f>
        <v>0</v>
      </c>
      <c r="K101" s="148"/>
      <c r="L101" s="152"/>
    </row>
    <row r="102" spans="2:12" s="8" customFormat="1" ht="24.75" customHeight="1">
      <c r="B102" s="141"/>
      <c r="C102" s="142"/>
      <c r="D102" s="143" t="s">
        <v>124</v>
      </c>
      <c r="E102" s="144"/>
      <c r="F102" s="144"/>
      <c r="G102" s="144"/>
      <c r="H102" s="144"/>
      <c r="I102" s="144"/>
      <c r="J102" s="145">
        <f>J149</f>
        <v>0</v>
      </c>
      <c r="K102" s="142"/>
      <c r="L102" s="146"/>
    </row>
    <row r="103" spans="2:12" s="9" customFormat="1" ht="19.5" customHeight="1">
      <c r="B103" s="147"/>
      <c r="C103" s="148"/>
      <c r="D103" s="149" t="s">
        <v>407</v>
      </c>
      <c r="E103" s="150"/>
      <c r="F103" s="150"/>
      <c r="G103" s="150"/>
      <c r="H103" s="150"/>
      <c r="I103" s="150"/>
      <c r="J103" s="151">
        <f>J150</f>
        <v>0</v>
      </c>
      <c r="K103" s="148"/>
      <c r="L103" s="152"/>
    </row>
    <row r="104" spans="2:12" s="9" customFormat="1" ht="14.25" customHeight="1">
      <c r="B104" s="147"/>
      <c r="C104" s="148"/>
      <c r="D104" s="149" t="s">
        <v>408</v>
      </c>
      <c r="E104" s="150"/>
      <c r="F104" s="150"/>
      <c r="G104" s="150"/>
      <c r="H104" s="150"/>
      <c r="I104" s="150"/>
      <c r="J104" s="151">
        <f>J155</f>
        <v>0</v>
      </c>
      <c r="K104" s="148"/>
      <c r="L104" s="152"/>
    </row>
    <row r="105" spans="2:12" s="9" customFormat="1" ht="19.5" customHeight="1">
      <c r="B105" s="147"/>
      <c r="C105" s="148"/>
      <c r="D105" s="149" t="s">
        <v>409</v>
      </c>
      <c r="E105" s="150"/>
      <c r="F105" s="150"/>
      <c r="G105" s="150"/>
      <c r="H105" s="150"/>
      <c r="I105" s="150"/>
      <c r="J105" s="151">
        <f>J160</f>
        <v>0</v>
      </c>
      <c r="K105" s="148"/>
      <c r="L105" s="152"/>
    </row>
    <row r="106" spans="2:12" s="9" customFormat="1" ht="19.5" customHeight="1">
      <c r="B106" s="147"/>
      <c r="C106" s="148"/>
      <c r="D106" s="149" t="s">
        <v>126</v>
      </c>
      <c r="E106" s="150"/>
      <c r="F106" s="150"/>
      <c r="G106" s="150"/>
      <c r="H106" s="150"/>
      <c r="I106" s="150"/>
      <c r="J106" s="151">
        <f>J162</f>
        <v>0</v>
      </c>
      <c r="K106" s="148"/>
      <c r="L106" s="152"/>
    </row>
    <row r="107" spans="2:12" s="9" customFormat="1" ht="19.5" customHeight="1">
      <c r="B107" s="147"/>
      <c r="C107" s="148"/>
      <c r="D107" s="149" t="s">
        <v>250</v>
      </c>
      <c r="E107" s="150"/>
      <c r="F107" s="150"/>
      <c r="G107" s="150"/>
      <c r="H107" s="150"/>
      <c r="I107" s="150"/>
      <c r="J107" s="151">
        <f>J167</f>
        <v>0</v>
      </c>
      <c r="K107" s="148"/>
      <c r="L107" s="152"/>
    </row>
    <row r="108" spans="1:31" s="1" customFormat="1" ht="21.75" customHeight="1">
      <c r="A108" s="30"/>
      <c r="B108" s="31"/>
      <c r="C108" s="32"/>
      <c r="D108" s="32"/>
      <c r="E108" s="32"/>
      <c r="F108" s="32"/>
      <c r="G108" s="32"/>
      <c r="H108" s="32"/>
      <c r="I108" s="32"/>
      <c r="J108" s="32"/>
      <c r="K108" s="32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1" customFormat="1" ht="6.75" customHeight="1">
      <c r="A109" s="30"/>
      <c r="B109" s="50"/>
      <c r="C109" s="51"/>
      <c r="D109" s="51"/>
      <c r="E109" s="51"/>
      <c r="F109" s="51"/>
      <c r="G109" s="51"/>
      <c r="H109" s="51"/>
      <c r="I109" s="51"/>
      <c r="J109" s="51"/>
      <c r="K109" s="51"/>
      <c r="L109" s="47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3" spans="1:31" s="1" customFormat="1" ht="6.75" customHeight="1">
      <c r="A113" s="30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1" customFormat="1" ht="24.75" customHeight="1">
      <c r="A114" s="30"/>
      <c r="B114" s="31"/>
      <c r="C114" s="19" t="s">
        <v>128</v>
      </c>
      <c r="D114" s="32"/>
      <c r="E114" s="32"/>
      <c r="F114" s="32"/>
      <c r="G114" s="32"/>
      <c r="H114" s="3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6.75" customHeight="1">
      <c r="A115" s="30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" customFormat="1" ht="12" customHeight="1">
      <c r="A116" s="30"/>
      <c r="B116" s="31"/>
      <c r="C116" s="25" t="s">
        <v>16</v>
      </c>
      <c r="D116" s="32"/>
      <c r="E116" s="32"/>
      <c r="F116" s="32"/>
      <c r="G116" s="32"/>
      <c r="H116" s="32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" customFormat="1" ht="16.5" customHeight="1">
      <c r="A117" s="30"/>
      <c r="B117" s="31"/>
      <c r="C117" s="32"/>
      <c r="D117" s="32"/>
      <c r="E117" s="251" t="str">
        <f>E7</f>
        <v>Výměna dveří ve dvoře, Ve Smečkách 33, Praha 1</v>
      </c>
      <c r="F117" s="252"/>
      <c r="G117" s="252"/>
      <c r="H117" s="25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12" customHeight="1">
      <c r="A118" s="30"/>
      <c r="B118" s="31"/>
      <c r="C118" s="25" t="s">
        <v>115</v>
      </c>
      <c r="D118" s="32"/>
      <c r="E118" s="32"/>
      <c r="F118" s="32"/>
      <c r="G118" s="32"/>
      <c r="H118" s="32"/>
      <c r="I118" s="32"/>
      <c r="J118" s="32"/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" customFormat="1" ht="16.5" customHeight="1">
      <c r="A119" s="30"/>
      <c r="B119" s="31"/>
      <c r="C119" s="32"/>
      <c r="D119" s="32"/>
      <c r="E119" s="237" t="str">
        <f>E9</f>
        <v>Smečky- dveře05 - Vstup označený 05</v>
      </c>
      <c r="F119" s="250"/>
      <c r="G119" s="250"/>
      <c r="H119" s="250"/>
      <c r="I119" s="32"/>
      <c r="J119" s="32"/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6.75" customHeight="1">
      <c r="A120" s="30"/>
      <c r="B120" s="31"/>
      <c r="C120" s="32"/>
      <c r="D120" s="32"/>
      <c r="E120" s="32"/>
      <c r="F120" s="32"/>
      <c r="G120" s="32"/>
      <c r="H120" s="32"/>
      <c r="I120" s="32"/>
      <c r="J120" s="32"/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" customFormat="1" ht="12" customHeight="1">
      <c r="A121" s="30"/>
      <c r="B121" s="31"/>
      <c r="C121" s="25" t="s">
        <v>20</v>
      </c>
      <c r="D121" s="32"/>
      <c r="E121" s="32"/>
      <c r="F121" s="23" t="str">
        <f>F12</f>
        <v>Ve Smečkách 33, Praha 1</v>
      </c>
      <c r="G121" s="32"/>
      <c r="H121" s="32"/>
      <c r="I121" s="25" t="s">
        <v>22</v>
      </c>
      <c r="J121" s="62">
        <f>IF(J12="","",J12)</f>
        <v>0</v>
      </c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6.75" customHeight="1">
      <c r="A122" s="30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" customFormat="1" ht="15" customHeight="1">
      <c r="A123" s="30"/>
      <c r="B123" s="31"/>
      <c r="C123" s="25" t="s">
        <v>23</v>
      </c>
      <c r="D123" s="32"/>
      <c r="E123" s="32"/>
      <c r="F123" s="23" t="str">
        <f>E15</f>
        <v> </v>
      </c>
      <c r="G123" s="32"/>
      <c r="H123" s="32"/>
      <c r="I123" s="25" t="s">
        <v>29</v>
      </c>
      <c r="J123" s="28" t="str">
        <f>E21</f>
        <v> </v>
      </c>
      <c r="K123" s="32"/>
      <c r="L123" s="47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15" customHeight="1">
      <c r="A124" s="30"/>
      <c r="B124" s="31"/>
      <c r="C124" s="25" t="s">
        <v>27</v>
      </c>
      <c r="D124" s="32"/>
      <c r="E124" s="32"/>
      <c r="F124" s="23" t="str">
        <f>IF(E18="","",E18)</f>
        <v>Vyplň údaj</v>
      </c>
      <c r="G124" s="32"/>
      <c r="H124" s="32"/>
      <c r="I124" s="25" t="s">
        <v>31</v>
      </c>
      <c r="J124" s="28" t="str">
        <f>E24</f>
        <v> </v>
      </c>
      <c r="K124" s="32"/>
      <c r="L124" s="47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" customFormat="1" ht="9.75" customHeight="1">
      <c r="A125" s="30"/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47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0" customFormat="1" ht="29.25" customHeight="1">
      <c r="A126" s="153"/>
      <c r="B126" s="154"/>
      <c r="C126" s="155" t="s">
        <v>129</v>
      </c>
      <c r="D126" s="156" t="s">
        <v>58</v>
      </c>
      <c r="E126" s="156" t="s">
        <v>54</v>
      </c>
      <c r="F126" s="156" t="s">
        <v>55</v>
      </c>
      <c r="G126" s="156" t="s">
        <v>130</v>
      </c>
      <c r="H126" s="156" t="s">
        <v>131</v>
      </c>
      <c r="I126" s="156" t="s">
        <v>132</v>
      </c>
      <c r="J126" s="156" t="s">
        <v>119</v>
      </c>
      <c r="K126" s="157" t="s">
        <v>133</v>
      </c>
      <c r="L126" s="158"/>
      <c r="M126" s="70" t="s">
        <v>1</v>
      </c>
      <c r="N126" s="71" t="s">
        <v>37</v>
      </c>
      <c r="O126" s="71" t="s">
        <v>134</v>
      </c>
      <c r="P126" s="71" t="s">
        <v>135</v>
      </c>
      <c r="Q126" s="71" t="s">
        <v>136</v>
      </c>
      <c r="R126" s="71" t="s">
        <v>137</v>
      </c>
      <c r="S126" s="71" t="s">
        <v>138</v>
      </c>
      <c r="T126" s="72" t="s">
        <v>139</v>
      </c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</row>
    <row r="127" spans="1:63" s="1" customFormat="1" ht="22.5" customHeight="1">
      <c r="A127" s="30"/>
      <c r="B127" s="31"/>
      <c r="C127" s="77" t="s">
        <v>140</v>
      </c>
      <c r="D127" s="32"/>
      <c r="E127" s="32"/>
      <c r="F127" s="32"/>
      <c r="G127" s="32"/>
      <c r="H127" s="32"/>
      <c r="I127" s="32"/>
      <c r="J127" s="159">
        <f>BK127</f>
        <v>0</v>
      </c>
      <c r="K127" s="32"/>
      <c r="L127" s="35"/>
      <c r="M127" s="73"/>
      <c r="N127" s="160"/>
      <c r="O127" s="74"/>
      <c r="P127" s="161">
        <f>P128+P149</f>
        <v>0</v>
      </c>
      <c r="Q127" s="74"/>
      <c r="R127" s="161">
        <f>R128+R149</f>
        <v>0.7360384400000001</v>
      </c>
      <c r="S127" s="74"/>
      <c r="T127" s="162">
        <f>T128+T149</f>
        <v>0.6297346500000001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3" t="s">
        <v>72</v>
      </c>
      <c r="AU127" s="13" t="s">
        <v>121</v>
      </c>
      <c r="BK127" s="163">
        <f>BK128+BK149</f>
        <v>0</v>
      </c>
    </row>
    <row r="128" spans="2:63" s="11" customFormat="1" ht="25.5" customHeight="1">
      <c r="B128" s="164"/>
      <c r="C128" s="165"/>
      <c r="D128" s="166" t="s">
        <v>72</v>
      </c>
      <c r="E128" s="167" t="s">
        <v>141</v>
      </c>
      <c r="F128" s="167" t="s">
        <v>251</v>
      </c>
      <c r="G128" s="165"/>
      <c r="H128" s="165"/>
      <c r="I128" s="168"/>
      <c r="J128" s="169">
        <f>BK128</f>
        <v>0</v>
      </c>
      <c r="K128" s="165"/>
      <c r="L128" s="170"/>
      <c r="M128" s="171"/>
      <c r="N128" s="172"/>
      <c r="O128" s="172"/>
      <c r="P128" s="173">
        <f>P129+P135+P142+P147</f>
        <v>0</v>
      </c>
      <c r="Q128" s="172"/>
      <c r="R128" s="173">
        <f>R129+R135+R142+R147</f>
        <v>0.6738938000000001</v>
      </c>
      <c r="S128" s="172"/>
      <c r="T128" s="174">
        <f>T129+T135+T142+T147</f>
        <v>0.6065640000000001</v>
      </c>
      <c r="AR128" s="175" t="s">
        <v>81</v>
      </c>
      <c r="AT128" s="176" t="s">
        <v>72</v>
      </c>
      <c r="AU128" s="176" t="s">
        <v>73</v>
      </c>
      <c r="AY128" s="175" t="s">
        <v>142</v>
      </c>
      <c r="BK128" s="177">
        <f>BK129+BK135+BK142+BK147</f>
        <v>0</v>
      </c>
    </row>
    <row r="129" spans="2:63" s="11" customFormat="1" ht="22.5" customHeight="1">
      <c r="B129" s="164"/>
      <c r="C129" s="165"/>
      <c r="D129" s="166" t="s">
        <v>72</v>
      </c>
      <c r="E129" s="178" t="s">
        <v>172</v>
      </c>
      <c r="F129" s="178" t="s">
        <v>256</v>
      </c>
      <c r="G129" s="165"/>
      <c r="H129" s="165"/>
      <c r="I129" s="168"/>
      <c r="J129" s="179">
        <f>BK129</f>
        <v>0</v>
      </c>
      <c r="K129" s="165"/>
      <c r="L129" s="170"/>
      <c r="M129" s="171"/>
      <c r="N129" s="172"/>
      <c r="O129" s="172"/>
      <c r="P129" s="173">
        <f>SUM(P130:P134)</f>
        <v>0</v>
      </c>
      <c r="Q129" s="172"/>
      <c r="R129" s="173">
        <f>SUM(R130:R134)</f>
        <v>0.6737038000000001</v>
      </c>
      <c r="S129" s="172"/>
      <c r="T129" s="174">
        <f>SUM(T130:T134)</f>
        <v>0</v>
      </c>
      <c r="AR129" s="175" t="s">
        <v>81</v>
      </c>
      <c r="AT129" s="176" t="s">
        <v>72</v>
      </c>
      <c r="AU129" s="176" t="s">
        <v>81</v>
      </c>
      <c r="AY129" s="175" t="s">
        <v>142</v>
      </c>
      <c r="BK129" s="177">
        <f>SUM(BK130:BK134)</f>
        <v>0</v>
      </c>
    </row>
    <row r="130" spans="1:65" s="1" customFormat="1" ht="16.5" customHeight="1">
      <c r="A130" s="30"/>
      <c r="B130" s="31"/>
      <c r="C130" s="180" t="s">
        <v>81</v>
      </c>
      <c r="D130" s="180" t="s">
        <v>145</v>
      </c>
      <c r="E130" s="181" t="s">
        <v>257</v>
      </c>
      <c r="F130" s="182" t="s">
        <v>258</v>
      </c>
      <c r="G130" s="183" t="s">
        <v>192</v>
      </c>
      <c r="H130" s="184">
        <v>15.558</v>
      </c>
      <c r="I130" s="185"/>
      <c r="J130" s="186">
        <f>ROUND(I130*H130,2)</f>
        <v>0</v>
      </c>
      <c r="K130" s="182" t="s">
        <v>204</v>
      </c>
      <c r="L130" s="35"/>
      <c r="M130" s="187" t="s">
        <v>1</v>
      </c>
      <c r="N130" s="188" t="s">
        <v>38</v>
      </c>
      <c r="O130" s="67"/>
      <c r="P130" s="189">
        <f>O130*H130</f>
        <v>0</v>
      </c>
      <c r="Q130" s="189">
        <v>0.03273</v>
      </c>
      <c r="R130" s="189">
        <f>Q130*H130</f>
        <v>0.5092133400000001</v>
      </c>
      <c r="S130" s="189">
        <v>0</v>
      </c>
      <c r="T130" s="190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91" t="s">
        <v>150</v>
      </c>
      <c r="AT130" s="191" t="s">
        <v>145</v>
      </c>
      <c r="AU130" s="191" t="s">
        <v>83</v>
      </c>
      <c r="AY130" s="13" t="s">
        <v>142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3" t="s">
        <v>81</v>
      </c>
      <c r="BK130" s="192">
        <f>ROUND(I130*H130,2)</f>
        <v>0</v>
      </c>
      <c r="BL130" s="13" t="s">
        <v>150</v>
      </c>
      <c r="BM130" s="191" t="s">
        <v>410</v>
      </c>
    </row>
    <row r="131" spans="1:65" s="1" customFormat="1" ht="24" customHeight="1">
      <c r="A131" s="30"/>
      <c r="B131" s="31"/>
      <c r="C131" s="180" t="s">
        <v>83</v>
      </c>
      <c r="D131" s="180" t="s">
        <v>145</v>
      </c>
      <c r="E131" s="181" t="s">
        <v>260</v>
      </c>
      <c r="F131" s="182" t="s">
        <v>261</v>
      </c>
      <c r="G131" s="183" t="s">
        <v>233</v>
      </c>
      <c r="H131" s="184">
        <v>18.858</v>
      </c>
      <c r="I131" s="185"/>
      <c r="J131" s="186">
        <f>ROUND(I131*H131,2)</f>
        <v>0</v>
      </c>
      <c r="K131" s="182" t="s">
        <v>204</v>
      </c>
      <c r="L131" s="35"/>
      <c r="M131" s="187" t="s">
        <v>1</v>
      </c>
      <c r="N131" s="188" t="s">
        <v>38</v>
      </c>
      <c r="O131" s="67"/>
      <c r="P131" s="189">
        <f>O131*H131</f>
        <v>0</v>
      </c>
      <c r="Q131" s="189">
        <v>0.0015</v>
      </c>
      <c r="R131" s="189">
        <f>Q131*H131</f>
        <v>0.028287000000000003</v>
      </c>
      <c r="S131" s="189">
        <v>0</v>
      </c>
      <c r="T131" s="190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91" t="s">
        <v>150</v>
      </c>
      <c r="AT131" s="191" t="s">
        <v>145</v>
      </c>
      <c r="AU131" s="191" t="s">
        <v>83</v>
      </c>
      <c r="AY131" s="13" t="s">
        <v>142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3" t="s">
        <v>81</v>
      </c>
      <c r="BK131" s="192">
        <f>ROUND(I131*H131,2)</f>
        <v>0</v>
      </c>
      <c r="BL131" s="13" t="s">
        <v>150</v>
      </c>
      <c r="BM131" s="191" t="s">
        <v>411</v>
      </c>
    </row>
    <row r="132" spans="1:65" s="1" customFormat="1" ht="24" customHeight="1">
      <c r="A132" s="30"/>
      <c r="B132" s="31"/>
      <c r="C132" s="180" t="s">
        <v>159</v>
      </c>
      <c r="D132" s="180" t="s">
        <v>145</v>
      </c>
      <c r="E132" s="181" t="s">
        <v>412</v>
      </c>
      <c r="F132" s="182" t="s">
        <v>413</v>
      </c>
      <c r="G132" s="183" t="s">
        <v>192</v>
      </c>
      <c r="H132" s="184">
        <v>1.367</v>
      </c>
      <c r="I132" s="185"/>
      <c r="J132" s="186">
        <f>ROUND(I132*H132,2)</f>
        <v>0</v>
      </c>
      <c r="K132" s="182" t="s">
        <v>204</v>
      </c>
      <c r="L132" s="35"/>
      <c r="M132" s="187" t="s">
        <v>1</v>
      </c>
      <c r="N132" s="188" t="s">
        <v>38</v>
      </c>
      <c r="O132" s="67"/>
      <c r="P132" s="189">
        <f>O132*H132</f>
        <v>0</v>
      </c>
      <c r="Q132" s="189">
        <v>0.00438</v>
      </c>
      <c r="R132" s="189">
        <f>Q132*H132</f>
        <v>0.00598746</v>
      </c>
      <c r="S132" s="189">
        <v>0</v>
      </c>
      <c r="T132" s="190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91" t="s">
        <v>150</v>
      </c>
      <c r="AT132" s="191" t="s">
        <v>145</v>
      </c>
      <c r="AU132" s="191" t="s">
        <v>83</v>
      </c>
      <c r="AY132" s="13" t="s">
        <v>142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3" t="s">
        <v>81</v>
      </c>
      <c r="BK132" s="192">
        <f>ROUND(I132*H132,2)</f>
        <v>0</v>
      </c>
      <c r="BL132" s="13" t="s">
        <v>150</v>
      </c>
      <c r="BM132" s="191" t="s">
        <v>414</v>
      </c>
    </row>
    <row r="133" spans="1:65" s="1" customFormat="1" ht="24" customHeight="1">
      <c r="A133" s="30"/>
      <c r="B133" s="31"/>
      <c r="C133" s="180" t="s">
        <v>150</v>
      </c>
      <c r="D133" s="180" t="s">
        <v>145</v>
      </c>
      <c r="E133" s="181" t="s">
        <v>363</v>
      </c>
      <c r="F133" s="182" t="s">
        <v>364</v>
      </c>
      <c r="G133" s="183" t="s">
        <v>192</v>
      </c>
      <c r="H133" s="184">
        <v>2.1</v>
      </c>
      <c r="I133" s="185"/>
      <c r="J133" s="186">
        <f>ROUND(I133*H133,2)</f>
        <v>0</v>
      </c>
      <c r="K133" s="182" t="s">
        <v>204</v>
      </c>
      <c r="L133" s="35"/>
      <c r="M133" s="187" t="s">
        <v>1</v>
      </c>
      <c r="N133" s="188" t="s">
        <v>38</v>
      </c>
      <c r="O133" s="67"/>
      <c r="P133" s="189">
        <f>O133*H133</f>
        <v>0</v>
      </c>
      <c r="Q133" s="189">
        <v>0.02636</v>
      </c>
      <c r="R133" s="189">
        <f>Q133*H133</f>
        <v>0.055356</v>
      </c>
      <c r="S133" s="189">
        <v>0</v>
      </c>
      <c r="T133" s="190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91" t="s">
        <v>150</v>
      </c>
      <c r="AT133" s="191" t="s">
        <v>145</v>
      </c>
      <c r="AU133" s="191" t="s">
        <v>83</v>
      </c>
      <c r="AY133" s="13" t="s">
        <v>142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3" t="s">
        <v>81</v>
      </c>
      <c r="BK133" s="192">
        <f>ROUND(I133*H133,2)</f>
        <v>0</v>
      </c>
      <c r="BL133" s="13" t="s">
        <v>150</v>
      </c>
      <c r="BM133" s="191" t="s">
        <v>415</v>
      </c>
    </row>
    <row r="134" spans="1:65" s="1" customFormat="1" ht="24" customHeight="1">
      <c r="A134" s="30"/>
      <c r="B134" s="31"/>
      <c r="C134" s="180" t="s">
        <v>168</v>
      </c>
      <c r="D134" s="180" t="s">
        <v>145</v>
      </c>
      <c r="E134" s="181" t="s">
        <v>263</v>
      </c>
      <c r="F134" s="182" t="s">
        <v>264</v>
      </c>
      <c r="G134" s="183" t="s">
        <v>265</v>
      </c>
      <c r="H134" s="184">
        <v>1</v>
      </c>
      <c r="I134" s="185"/>
      <c r="J134" s="186">
        <f>ROUND(I134*H134,2)</f>
        <v>0</v>
      </c>
      <c r="K134" s="182" t="s">
        <v>204</v>
      </c>
      <c r="L134" s="35"/>
      <c r="M134" s="187" t="s">
        <v>1</v>
      </c>
      <c r="N134" s="188" t="s">
        <v>38</v>
      </c>
      <c r="O134" s="67"/>
      <c r="P134" s="189">
        <f>O134*H134</f>
        <v>0</v>
      </c>
      <c r="Q134" s="189">
        <v>0.07486</v>
      </c>
      <c r="R134" s="189">
        <f>Q134*H134</f>
        <v>0.07486</v>
      </c>
      <c r="S134" s="189">
        <v>0</v>
      </c>
      <c r="T134" s="190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91" t="s">
        <v>150</v>
      </c>
      <c r="AT134" s="191" t="s">
        <v>145</v>
      </c>
      <c r="AU134" s="191" t="s">
        <v>83</v>
      </c>
      <c r="AY134" s="13" t="s">
        <v>142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3" t="s">
        <v>81</v>
      </c>
      <c r="BK134" s="192">
        <f>ROUND(I134*H134,2)</f>
        <v>0</v>
      </c>
      <c r="BL134" s="13" t="s">
        <v>150</v>
      </c>
      <c r="BM134" s="191" t="s">
        <v>416</v>
      </c>
    </row>
    <row r="135" spans="2:63" s="11" customFormat="1" ht="22.5" customHeight="1">
      <c r="B135" s="164"/>
      <c r="C135" s="165"/>
      <c r="D135" s="166" t="s">
        <v>72</v>
      </c>
      <c r="E135" s="178" t="s">
        <v>143</v>
      </c>
      <c r="F135" s="178" t="s">
        <v>144</v>
      </c>
      <c r="G135" s="165"/>
      <c r="H135" s="165"/>
      <c r="I135" s="168"/>
      <c r="J135" s="179">
        <f>BK135</f>
        <v>0</v>
      </c>
      <c r="K135" s="165"/>
      <c r="L135" s="170"/>
      <c r="M135" s="171"/>
      <c r="N135" s="172"/>
      <c r="O135" s="172"/>
      <c r="P135" s="173">
        <f>SUM(P136:P141)</f>
        <v>0</v>
      </c>
      <c r="Q135" s="172"/>
      <c r="R135" s="173">
        <f>SUM(R136:R141)</f>
        <v>0.00018999999999999998</v>
      </c>
      <c r="S135" s="172"/>
      <c r="T135" s="174">
        <f>SUM(T136:T141)</f>
        <v>0.6065640000000001</v>
      </c>
      <c r="AR135" s="175" t="s">
        <v>81</v>
      </c>
      <c r="AT135" s="176" t="s">
        <v>72</v>
      </c>
      <c r="AU135" s="176" t="s">
        <v>81</v>
      </c>
      <c r="AY135" s="175" t="s">
        <v>142</v>
      </c>
      <c r="BK135" s="177">
        <f>SUM(BK136:BK141)</f>
        <v>0</v>
      </c>
    </row>
    <row r="136" spans="1:65" s="1" customFormat="1" ht="33" customHeight="1">
      <c r="A136" s="30"/>
      <c r="B136" s="31"/>
      <c r="C136" s="180" t="s">
        <v>172</v>
      </c>
      <c r="D136" s="180" t="s">
        <v>145</v>
      </c>
      <c r="E136" s="181" t="s">
        <v>146</v>
      </c>
      <c r="F136" s="182" t="s">
        <v>147</v>
      </c>
      <c r="G136" s="183" t="s">
        <v>148</v>
      </c>
      <c r="H136" s="184">
        <v>1</v>
      </c>
      <c r="I136" s="185"/>
      <c r="J136" s="186">
        <f aca="true" t="shared" si="0" ref="J136:J141">ROUND(I136*H136,2)</f>
        <v>0</v>
      </c>
      <c r="K136" s="182" t="s">
        <v>204</v>
      </c>
      <c r="L136" s="35"/>
      <c r="M136" s="187" t="s">
        <v>1</v>
      </c>
      <c r="N136" s="188" t="s">
        <v>38</v>
      </c>
      <c r="O136" s="67"/>
      <c r="P136" s="189">
        <f aca="true" t="shared" si="1" ref="P136:P141">O136*H136</f>
        <v>0</v>
      </c>
      <c r="Q136" s="189">
        <v>0.00013</v>
      </c>
      <c r="R136" s="189">
        <f aca="true" t="shared" si="2" ref="R136:R141">Q136*H136</f>
        <v>0.00013</v>
      </c>
      <c r="S136" s="189">
        <v>0</v>
      </c>
      <c r="T136" s="190">
        <f aca="true" t="shared" si="3" ref="T136:T141"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91" t="s">
        <v>150</v>
      </c>
      <c r="AT136" s="191" t="s">
        <v>145</v>
      </c>
      <c r="AU136" s="191" t="s">
        <v>83</v>
      </c>
      <c r="AY136" s="13" t="s">
        <v>142</v>
      </c>
      <c r="BE136" s="192">
        <f aca="true" t="shared" si="4" ref="BE136:BE141">IF(N136="základní",J136,0)</f>
        <v>0</v>
      </c>
      <c r="BF136" s="192">
        <f aca="true" t="shared" si="5" ref="BF136:BF141">IF(N136="snížená",J136,0)</f>
        <v>0</v>
      </c>
      <c r="BG136" s="192">
        <f aca="true" t="shared" si="6" ref="BG136:BG141">IF(N136="zákl. přenesená",J136,0)</f>
        <v>0</v>
      </c>
      <c r="BH136" s="192">
        <f aca="true" t="shared" si="7" ref="BH136:BH141">IF(N136="sníž. přenesená",J136,0)</f>
        <v>0</v>
      </c>
      <c r="BI136" s="192">
        <f aca="true" t="shared" si="8" ref="BI136:BI141">IF(N136="nulová",J136,0)</f>
        <v>0</v>
      </c>
      <c r="BJ136" s="13" t="s">
        <v>81</v>
      </c>
      <c r="BK136" s="192">
        <f aca="true" t="shared" si="9" ref="BK136:BK141">ROUND(I136*H136,2)</f>
        <v>0</v>
      </c>
      <c r="BL136" s="13" t="s">
        <v>150</v>
      </c>
      <c r="BM136" s="191" t="s">
        <v>417</v>
      </c>
    </row>
    <row r="137" spans="1:65" s="1" customFormat="1" ht="16.5" customHeight="1">
      <c r="A137" s="30"/>
      <c r="B137" s="31"/>
      <c r="C137" s="180" t="s">
        <v>189</v>
      </c>
      <c r="D137" s="180" t="s">
        <v>145</v>
      </c>
      <c r="E137" s="181" t="s">
        <v>271</v>
      </c>
      <c r="F137" s="182" t="s">
        <v>272</v>
      </c>
      <c r="G137" s="183" t="s">
        <v>148</v>
      </c>
      <c r="H137" s="184">
        <v>1</v>
      </c>
      <c r="I137" s="185"/>
      <c r="J137" s="186">
        <f t="shared" si="0"/>
        <v>0</v>
      </c>
      <c r="K137" s="182" t="s">
        <v>1</v>
      </c>
      <c r="L137" s="35"/>
      <c r="M137" s="187" t="s">
        <v>1</v>
      </c>
      <c r="N137" s="188" t="s">
        <v>38</v>
      </c>
      <c r="O137" s="67"/>
      <c r="P137" s="189">
        <f t="shared" si="1"/>
        <v>0</v>
      </c>
      <c r="Q137" s="189">
        <v>1E-05</v>
      </c>
      <c r="R137" s="189">
        <f t="shared" si="2"/>
        <v>1E-05</v>
      </c>
      <c r="S137" s="189">
        <v>0</v>
      </c>
      <c r="T137" s="190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91" t="s">
        <v>150</v>
      </c>
      <c r="AT137" s="191" t="s">
        <v>145</v>
      </c>
      <c r="AU137" s="191" t="s">
        <v>83</v>
      </c>
      <c r="AY137" s="13" t="s">
        <v>142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3" t="s">
        <v>81</v>
      </c>
      <c r="BK137" s="192">
        <f t="shared" si="9"/>
        <v>0</v>
      </c>
      <c r="BL137" s="13" t="s">
        <v>150</v>
      </c>
      <c r="BM137" s="191" t="s">
        <v>418</v>
      </c>
    </row>
    <row r="138" spans="1:65" s="1" customFormat="1" ht="16.5" customHeight="1">
      <c r="A138" s="30"/>
      <c r="B138" s="31"/>
      <c r="C138" s="180" t="s">
        <v>194</v>
      </c>
      <c r="D138" s="180" t="s">
        <v>145</v>
      </c>
      <c r="E138" s="181" t="s">
        <v>268</v>
      </c>
      <c r="F138" s="182" t="s">
        <v>269</v>
      </c>
      <c r="G138" s="183" t="s">
        <v>148</v>
      </c>
      <c r="H138" s="184">
        <v>1</v>
      </c>
      <c r="I138" s="185"/>
      <c r="J138" s="186">
        <f t="shared" si="0"/>
        <v>0</v>
      </c>
      <c r="K138" s="182" t="s">
        <v>1</v>
      </c>
      <c r="L138" s="35"/>
      <c r="M138" s="187" t="s">
        <v>1</v>
      </c>
      <c r="N138" s="188" t="s">
        <v>38</v>
      </c>
      <c r="O138" s="67"/>
      <c r="P138" s="189">
        <f t="shared" si="1"/>
        <v>0</v>
      </c>
      <c r="Q138" s="189">
        <v>1E-05</v>
      </c>
      <c r="R138" s="189">
        <f t="shared" si="2"/>
        <v>1E-05</v>
      </c>
      <c r="S138" s="189">
        <v>0</v>
      </c>
      <c r="T138" s="190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91" t="s">
        <v>150</v>
      </c>
      <c r="AT138" s="191" t="s">
        <v>145</v>
      </c>
      <c r="AU138" s="191" t="s">
        <v>83</v>
      </c>
      <c r="AY138" s="13" t="s">
        <v>142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3" t="s">
        <v>81</v>
      </c>
      <c r="BK138" s="192">
        <f t="shared" si="9"/>
        <v>0</v>
      </c>
      <c r="BL138" s="13" t="s">
        <v>150</v>
      </c>
      <c r="BM138" s="191" t="s">
        <v>419</v>
      </c>
    </row>
    <row r="139" spans="1:65" s="1" customFormat="1" ht="16.5" customHeight="1">
      <c r="A139" s="30"/>
      <c r="B139" s="31"/>
      <c r="C139" s="180" t="s">
        <v>143</v>
      </c>
      <c r="D139" s="180" t="s">
        <v>145</v>
      </c>
      <c r="E139" s="181" t="s">
        <v>152</v>
      </c>
      <c r="F139" s="182" t="s">
        <v>153</v>
      </c>
      <c r="G139" s="183" t="s">
        <v>148</v>
      </c>
      <c r="H139" s="184">
        <v>1</v>
      </c>
      <c r="I139" s="185"/>
      <c r="J139" s="186">
        <f t="shared" si="0"/>
        <v>0</v>
      </c>
      <c r="K139" s="182" t="s">
        <v>1</v>
      </c>
      <c r="L139" s="35"/>
      <c r="M139" s="187" t="s">
        <v>1</v>
      </c>
      <c r="N139" s="188" t="s">
        <v>38</v>
      </c>
      <c r="O139" s="67"/>
      <c r="P139" s="189">
        <f t="shared" si="1"/>
        <v>0</v>
      </c>
      <c r="Q139" s="189">
        <v>4E-05</v>
      </c>
      <c r="R139" s="189">
        <f t="shared" si="2"/>
        <v>4E-05</v>
      </c>
      <c r="S139" s="189">
        <v>0</v>
      </c>
      <c r="T139" s="190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91" t="s">
        <v>150</v>
      </c>
      <c r="AT139" s="191" t="s">
        <v>145</v>
      </c>
      <c r="AU139" s="191" t="s">
        <v>83</v>
      </c>
      <c r="AY139" s="13" t="s">
        <v>142</v>
      </c>
      <c r="BE139" s="192">
        <f t="shared" si="4"/>
        <v>0</v>
      </c>
      <c r="BF139" s="192">
        <f t="shared" si="5"/>
        <v>0</v>
      </c>
      <c r="BG139" s="192">
        <f t="shared" si="6"/>
        <v>0</v>
      </c>
      <c r="BH139" s="192">
        <f t="shared" si="7"/>
        <v>0</v>
      </c>
      <c r="BI139" s="192">
        <f t="shared" si="8"/>
        <v>0</v>
      </c>
      <c r="BJ139" s="13" t="s">
        <v>81</v>
      </c>
      <c r="BK139" s="192">
        <f t="shared" si="9"/>
        <v>0</v>
      </c>
      <c r="BL139" s="13" t="s">
        <v>150</v>
      </c>
      <c r="BM139" s="191" t="s">
        <v>420</v>
      </c>
    </row>
    <row r="140" spans="1:65" s="1" customFormat="1" ht="21.75" customHeight="1">
      <c r="A140" s="30"/>
      <c r="B140" s="31"/>
      <c r="C140" s="180" t="s">
        <v>201</v>
      </c>
      <c r="D140" s="180" t="s">
        <v>145</v>
      </c>
      <c r="E140" s="181" t="s">
        <v>379</v>
      </c>
      <c r="F140" s="182" t="s">
        <v>421</v>
      </c>
      <c r="G140" s="183" t="s">
        <v>192</v>
      </c>
      <c r="H140" s="184">
        <v>8.628</v>
      </c>
      <c r="I140" s="185"/>
      <c r="J140" s="186">
        <f t="shared" si="0"/>
        <v>0</v>
      </c>
      <c r="K140" s="182" t="s">
        <v>204</v>
      </c>
      <c r="L140" s="35"/>
      <c r="M140" s="187" t="s">
        <v>1</v>
      </c>
      <c r="N140" s="188" t="s">
        <v>38</v>
      </c>
      <c r="O140" s="67"/>
      <c r="P140" s="189">
        <f t="shared" si="1"/>
        <v>0</v>
      </c>
      <c r="Q140" s="189">
        <v>0</v>
      </c>
      <c r="R140" s="189">
        <f t="shared" si="2"/>
        <v>0</v>
      </c>
      <c r="S140" s="189">
        <v>0.063</v>
      </c>
      <c r="T140" s="190">
        <f t="shared" si="3"/>
        <v>0.543564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91" t="s">
        <v>150</v>
      </c>
      <c r="AT140" s="191" t="s">
        <v>145</v>
      </c>
      <c r="AU140" s="191" t="s">
        <v>83</v>
      </c>
      <c r="AY140" s="13" t="s">
        <v>142</v>
      </c>
      <c r="BE140" s="192">
        <f t="shared" si="4"/>
        <v>0</v>
      </c>
      <c r="BF140" s="192">
        <f t="shared" si="5"/>
        <v>0</v>
      </c>
      <c r="BG140" s="192">
        <f t="shared" si="6"/>
        <v>0</v>
      </c>
      <c r="BH140" s="192">
        <f t="shared" si="7"/>
        <v>0</v>
      </c>
      <c r="BI140" s="192">
        <f t="shared" si="8"/>
        <v>0</v>
      </c>
      <c r="BJ140" s="13" t="s">
        <v>81</v>
      </c>
      <c r="BK140" s="192">
        <f t="shared" si="9"/>
        <v>0</v>
      </c>
      <c r="BL140" s="13" t="s">
        <v>150</v>
      </c>
      <c r="BM140" s="191" t="s">
        <v>422</v>
      </c>
    </row>
    <row r="141" spans="1:65" s="1" customFormat="1" ht="16.5" customHeight="1">
      <c r="A141" s="30"/>
      <c r="B141" s="31"/>
      <c r="C141" s="180" t="s">
        <v>347</v>
      </c>
      <c r="D141" s="180" t="s">
        <v>145</v>
      </c>
      <c r="E141" s="181" t="s">
        <v>423</v>
      </c>
      <c r="F141" s="182" t="s">
        <v>424</v>
      </c>
      <c r="G141" s="183" t="s">
        <v>148</v>
      </c>
      <c r="H141" s="184">
        <v>1</v>
      </c>
      <c r="I141" s="185"/>
      <c r="J141" s="186">
        <f t="shared" si="0"/>
        <v>0</v>
      </c>
      <c r="K141" s="182" t="s">
        <v>1</v>
      </c>
      <c r="L141" s="35"/>
      <c r="M141" s="187" t="s">
        <v>1</v>
      </c>
      <c r="N141" s="188" t="s">
        <v>38</v>
      </c>
      <c r="O141" s="67"/>
      <c r="P141" s="189">
        <f t="shared" si="1"/>
        <v>0</v>
      </c>
      <c r="Q141" s="189">
        <v>0</v>
      </c>
      <c r="R141" s="189">
        <f t="shared" si="2"/>
        <v>0</v>
      </c>
      <c r="S141" s="189">
        <v>0.063</v>
      </c>
      <c r="T141" s="190">
        <f t="shared" si="3"/>
        <v>0.063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91" t="s">
        <v>150</v>
      </c>
      <c r="AT141" s="191" t="s">
        <v>145</v>
      </c>
      <c r="AU141" s="191" t="s">
        <v>83</v>
      </c>
      <c r="AY141" s="13" t="s">
        <v>142</v>
      </c>
      <c r="BE141" s="192">
        <f t="shared" si="4"/>
        <v>0</v>
      </c>
      <c r="BF141" s="192">
        <f t="shared" si="5"/>
        <v>0</v>
      </c>
      <c r="BG141" s="192">
        <f t="shared" si="6"/>
        <v>0</v>
      </c>
      <c r="BH141" s="192">
        <f t="shared" si="7"/>
        <v>0</v>
      </c>
      <c r="BI141" s="192">
        <f t="shared" si="8"/>
        <v>0</v>
      </c>
      <c r="BJ141" s="13" t="s">
        <v>81</v>
      </c>
      <c r="BK141" s="192">
        <f t="shared" si="9"/>
        <v>0</v>
      </c>
      <c r="BL141" s="13" t="s">
        <v>150</v>
      </c>
      <c r="BM141" s="191" t="s">
        <v>425</v>
      </c>
    </row>
    <row r="142" spans="2:63" s="11" customFormat="1" ht="22.5" customHeight="1">
      <c r="B142" s="164"/>
      <c r="C142" s="165"/>
      <c r="D142" s="166" t="s">
        <v>72</v>
      </c>
      <c r="E142" s="178" t="s">
        <v>288</v>
      </c>
      <c r="F142" s="178" t="s">
        <v>289</v>
      </c>
      <c r="G142" s="165"/>
      <c r="H142" s="165"/>
      <c r="I142" s="168"/>
      <c r="J142" s="179">
        <f>BK142</f>
        <v>0</v>
      </c>
      <c r="K142" s="165"/>
      <c r="L142" s="170"/>
      <c r="M142" s="171"/>
      <c r="N142" s="172"/>
      <c r="O142" s="172"/>
      <c r="P142" s="173">
        <f>SUM(P143:P146)</f>
        <v>0</v>
      </c>
      <c r="Q142" s="172"/>
      <c r="R142" s="173">
        <f>SUM(R143:R146)</f>
        <v>0</v>
      </c>
      <c r="S142" s="172"/>
      <c r="T142" s="174">
        <f>SUM(T143:T146)</f>
        <v>0</v>
      </c>
      <c r="AR142" s="175" t="s">
        <v>81</v>
      </c>
      <c r="AT142" s="176" t="s">
        <v>72</v>
      </c>
      <c r="AU142" s="176" t="s">
        <v>81</v>
      </c>
      <c r="AY142" s="175" t="s">
        <v>142</v>
      </c>
      <c r="BK142" s="177">
        <f>SUM(BK143:BK146)</f>
        <v>0</v>
      </c>
    </row>
    <row r="143" spans="1:65" s="1" customFormat="1" ht="24" customHeight="1">
      <c r="A143" s="30"/>
      <c r="B143" s="31"/>
      <c r="C143" s="180" t="s">
        <v>206</v>
      </c>
      <c r="D143" s="180" t="s">
        <v>145</v>
      </c>
      <c r="E143" s="181" t="s">
        <v>294</v>
      </c>
      <c r="F143" s="182" t="s">
        <v>295</v>
      </c>
      <c r="G143" s="183" t="s">
        <v>292</v>
      </c>
      <c r="H143" s="184">
        <v>0.63</v>
      </c>
      <c r="I143" s="185"/>
      <c r="J143" s="186">
        <f>ROUND(I143*H143,2)</f>
        <v>0</v>
      </c>
      <c r="K143" s="182" t="s">
        <v>204</v>
      </c>
      <c r="L143" s="35"/>
      <c r="M143" s="187" t="s">
        <v>1</v>
      </c>
      <c r="N143" s="188" t="s">
        <v>38</v>
      </c>
      <c r="O143" s="6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91" t="s">
        <v>150</v>
      </c>
      <c r="AT143" s="191" t="s">
        <v>145</v>
      </c>
      <c r="AU143" s="191" t="s">
        <v>83</v>
      </c>
      <c r="AY143" s="13" t="s">
        <v>142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3" t="s">
        <v>81</v>
      </c>
      <c r="BK143" s="192">
        <f>ROUND(I143*H143,2)</f>
        <v>0</v>
      </c>
      <c r="BL143" s="13" t="s">
        <v>150</v>
      </c>
      <c r="BM143" s="191" t="s">
        <v>426</v>
      </c>
    </row>
    <row r="144" spans="1:65" s="1" customFormat="1" ht="24" customHeight="1">
      <c r="A144" s="30"/>
      <c r="B144" s="31"/>
      <c r="C144" s="180" t="s">
        <v>213</v>
      </c>
      <c r="D144" s="180" t="s">
        <v>145</v>
      </c>
      <c r="E144" s="181" t="s">
        <v>290</v>
      </c>
      <c r="F144" s="182" t="s">
        <v>291</v>
      </c>
      <c r="G144" s="183" t="s">
        <v>292</v>
      </c>
      <c r="H144" s="184">
        <v>0.63</v>
      </c>
      <c r="I144" s="185"/>
      <c r="J144" s="186">
        <f>ROUND(I144*H144,2)</f>
        <v>0</v>
      </c>
      <c r="K144" s="182" t="s">
        <v>204</v>
      </c>
      <c r="L144" s="35"/>
      <c r="M144" s="187" t="s">
        <v>1</v>
      </c>
      <c r="N144" s="188" t="s">
        <v>38</v>
      </c>
      <c r="O144" s="6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91" t="s">
        <v>150</v>
      </c>
      <c r="AT144" s="191" t="s">
        <v>145</v>
      </c>
      <c r="AU144" s="191" t="s">
        <v>83</v>
      </c>
      <c r="AY144" s="13" t="s">
        <v>142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3" t="s">
        <v>81</v>
      </c>
      <c r="BK144" s="192">
        <f>ROUND(I144*H144,2)</f>
        <v>0</v>
      </c>
      <c r="BL144" s="13" t="s">
        <v>150</v>
      </c>
      <c r="BM144" s="191" t="s">
        <v>427</v>
      </c>
    </row>
    <row r="145" spans="1:65" s="1" customFormat="1" ht="33" customHeight="1">
      <c r="A145" s="30"/>
      <c r="B145" s="31"/>
      <c r="C145" s="180" t="s">
        <v>217</v>
      </c>
      <c r="D145" s="180" t="s">
        <v>145</v>
      </c>
      <c r="E145" s="181" t="s">
        <v>297</v>
      </c>
      <c r="F145" s="182" t="s">
        <v>298</v>
      </c>
      <c r="G145" s="183" t="s">
        <v>292</v>
      </c>
      <c r="H145" s="184">
        <v>11.97</v>
      </c>
      <c r="I145" s="185"/>
      <c r="J145" s="186">
        <f>ROUND(I145*H145,2)</f>
        <v>0</v>
      </c>
      <c r="K145" s="182" t="s">
        <v>204</v>
      </c>
      <c r="L145" s="35"/>
      <c r="M145" s="187" t="s">
        <v>1</v>
      </c>
      <c r="N145" s="188" t="s">
        <v>38</v>
      </c>
      <c r="O145" s="6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91" t="s">
        <v>150</v>
      </c>
      <c r="AT145" s="191" t="s">
        <v>145</v>
      </c>
      <c r="AU145" s="191" t="s">
        <v>83</v>
      </c>
      <c r="AY145" s="13" t="s">
        <v>142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3" t="s">
        <v>81</v>
      </c>
      <c r="BK145" s="192">
        <f>ROUND(I145*H145,2)</f>
        <v>0</v>
      </c>
      <c r="BL145" s="13" t="s">
        <v>150</v>
      </c>
      <c r="BM145" s="191" t="s">
        <v>428</v>
      </c>
    </row>
    <row r="146" spans="1:65" s="1" customFormat="1" ht="33" customHeight="1">
      <c r="A146" s="30"/>
      <c r="B146" s="31"/>
      <c r="C146" s="180" t="s">
        <v>222</v>
      </c>
      <c r="D146" s="180" t="s">
        <v>145</v>
      </c>
      <c r="E146" s="181" t="s">
        <v>300</v>
      </c>
      <c r="F146" s="182" t="s">
        <v>301</v>
      </c>
      <c r="G146" s="183" t="s">
        <v>292</v>
      </c>
      <c r="H146" s="184">
        <v>0.63</v>
      </c>
      <c r="I146" s="185"/>
      <c r="J146" s="186">
        <f>ROUND(I146*H146,2)</f>
        <v>0</v>
      </c>
      <c r="K146" s="182" t="s">
        <v>204</v>
      </c>
      <c r="L146" s="35"/>
      <c r="M146" s="187" t="s">
        <v>1</v>
      </c>
      <c r="N146" s="188" t="s">
        <v>38</v>
      </c>
      <c r="O146" s="6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91" t="s">
        <v>150</v>
      </c>
      <c r="AT146" s="191" t="s">
        <v>145</v>
      </c>
      <c r="AU146" s="191" t="s">
        <v>83</v>
      </c>
      <c r="AY146" s="13" t="s">
        <v>142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3" t="s">
        <v>81</v>
      </c>
      <c r="BK146" s="192">
        <f>ROUND(I146*H146,2)</f>
        <v>0</v>
      </c>
      <c r="BL146" s="13" t="s">
        <v>150</v>
      </c>
      <c r="BM146" s="191" t="s">
        <v>429</v>
      </c>
    </row>
    <row r="147" spans="2:63" s="11" customFormat="1" ht="22.5" customHeight="1">
      <c r="B147" s="164"/>
      <c r="C147" s="165"/>
      <c r="D147" s="166" t="s">
        <v>72</v>
      </c>
      <c r="E147" s="178" t="s">
        <v>303</v>
      </c>
      <c r="F147" s="178" t="s">
        <v>304</v>
      </c>
      <c r="G147" s="165"/>
      <c r="H147" s="165"/>
      <c r="I147" s="168"/>
      <c r="J147" s="179">
        <f>BK147</f>
        <v>0</v>
      </c>
      <c r="K147" s="165"/>
      <c r="L147" s="170"/>
      <c r="M147" s="171"/>
      <c r="N147" s="172"/>
      <c r="O147" s="172"/>
      <c r="P147" s="173">
        <f>P148</f>
        <v>0</v>
      </c>
      <c r="Q147" s="172"/>
      <c r="R147" s="173">
        <f>R148</f>
        <v>0</v>
      </c>
      <c r="S147" s="172"/>
      <c r="T147" s="174">
        <f>T148</f>
        <v>0</v>
      </c>
      <c r="AR147" s="175" t="s">
        <v>81</v>
      </c>
      <c r="AT147" s="176" t="s">
        <v>72</v>
      </c>
      <c r="AU147" s="176" t="s">
        <v>81</v>
      </c>
      <c r="AY147" s="175" t="s">
        <v>142</v>
      </c>
      <c r="BK147" s="177">
        <f>BK148</f>
        <v>0</v>
      </c>
    </row>
    <row r="148" spans="1:65" s="1" customFormat="1" ht="16.5" customHeight="1">
      <c r="A148" s="30"/>
      <c r="B148" s="31"/>
      <c r="C148" s="180" t="s">
        <v>8</v>
      </c>
      <c r="D148" s="180" t="s">
        <v>145</v>
      </c>
      <c r="E148" s="181" t="s">
        <v>305</v>
      </c>
      <c r="F148" s="182" t="s">
        <v>306</v>
      </c>
      <c r="G148" s="183" t="s">
        <v>292</v>
      </c>
      <c r="H148" s="184">
        <v>0.674</v>
      </c>
      <c r="I148" s="185"/>
      <c r="J148" s="186">
        <f>ROUND(I148*H148,2)</f>
        <v>0</v>
      </c>
      <c r="K148" s="182" t="s">
        <v>204</v>
      </c>
      <c r="L148" s="35"/>
      <c r="M148" s="187" t="s">
        <v>1</v>
      </c>
      <c r="N148" s="188" t="s">
        <v>38</v>
      </c>
      <c r="O148" s="67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91" t="s">
        <v>150</v>
      </c>
      <c r="AT148" s="191" t="s">
        <v>145</v>
      </c>
      <c r="AU148" s="191" t="s">
        <v>83</v>
      </c>
      <c r="AY148" s="13" t="s">
        <v>142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3" t="s">
        <v>81</v>
      </c>
      <c r="BK148" s="192">
        <f>ROUND(I148*H148,2)</f>
        <v>0</v>
      </c>
      <c r="BL148" s="13" t="s">
        <v>150</v>
      </c>
      <c r="BM148" s="191" t="s">
        <v>430</v>
      </c>
    </row>
    <row r="149" spans="2:63" s="11" customFormat="1" ht="25.5" customHeight="1">
      <c r="B149" s="164"/>
      <c r="C149" s="165"/>
      <c r="D149" s="166" t="s">
        <v>72</v>
      </c>
      <c r="E149" s="167" t="s">
        <v>155</v>
      </c>
      <c r="F149" s="167" t="s">
        <v>156</v>
      </c>
      <c r="G149" s="165"/>
      <c r="H149" s="165"/>
      <c r="I149" s="168"/>
      <c r="J149" s="169">
        <f>BK149</f>
        <v>0</v>
      </c>
      <c r="K149" s="165"/>
      <c r="L149" s="170"/>
      <c r="M149" s="171"/>
      <c r="N149" s="172"/>
      <c r="O149" s="172"/>
      <c r="P149" s="173">
        <f>P150+P160+P162+P167</f>
        <v>0</v>
      </c>
      <c r="Q149" s="172"/>
      <c r="R149" s="173">
        <f>R150+R160+R162+R167</f>
        <v>0.06214464000000001</v>
      </c>
      <c r="S149" s="172"/>
      <c r="T149" s="174">
        <f>T150+T160+T162+T167</f>
        <v>0.02317065</v>
      </c>
      <c r="AR149" s="175" t="s">
        <v>83</v>
      </c>
      <c r="AT149" s="176" t="s">
        <v>72</v>
      </c>
      <c r="AU149" s="176" t="s">
        <v>73</v>
      </c>
      <c r="AY149" s="175" t="s">
        <v>142</v>
      </c>
      <c r="BK149" s="177">
        <f>BK150+BK160+BK162+BK167</f>
        <v>0</v>
      </c>
    </row>
    <row r="150" spans="2:63" s="11" customFormat="1" ht="22.5" customHeight="1">
      <c r="B150" s="164"/>
      <c r="C150" s="165"/>
      <c r="D150" s="166" t="s">
        <v>72</v>
      </c>
      <c r="E150" s="178" t="s">
        <v>431</v>
      </c>
      <c r="F150" s="178" t="s">
        <v>432</v>
      </c>
      <c r="G150" s="165"/>
      <c r="H150" s="165"/>
      <c r="I150" s="168"/>
      <c r="J150" s="179">
        <f>BK150</f>
        <v>0</v>
      </c>
      <c r="K150" s="165"/>
      <c r="L150" s="170"/>
      <c r="M150" s="171"/>
      <c r="N150" s="172"/>
      <c r="O150" s="172"/>
      <c r="P150" s="173">
        <f>P151+SUM(P152:P155)</f>
        <v>0</v>
      </c>
      <c r="Q150" s="172"/>
      <c r="R150" s="173">
        <f>R151+SUM(R152:R155)</f>
        <v>0.044665</v>
      </c>
      <c r="S150" s="172"/>
      <c r="T150" s="174">
        <f>T151+SUM(T152:T155)</f>
        <v>0.02317065</v>
      </c>
      <c r="AR150" s="175" t="s">
        <v>83</v>
      </c>
      <c r="AT150" s="176" t="s">
        <v>72</v>
      </c>
      <c r="AU150" s="176" t="s">
        <v>81</v>
      </c>
      <c r="AY150" s="175" t="s">
        <v>142</v>
      </c>
      <c r="BK150" s="177">
        <f>BK151+SUM(BK152:BK155)</f>
        <v>0</v>
      </c>
    </row>
    <row r="151" spans="1:65" s="1" customFormat="1" ht="24" customHeight="1">
      <c r="A151" s="30"/>
      <c r="B151" s="31"/>
      <c r="C151" s="180" t="s">
        <v>163</v>
      </c>
      <c r="D151" s="180" t="s">
        <v>145</v>
      </c>
      <c r="E151" s="181" t="s">
        <v>433</v>
      </c>
      <c r="F151" s="182" t="s">
        <v>434</v>
      </c>
      <c r="G151" s="183" t="s">
        <v>192</v>
      </c>
      <c r="H151" s="184">
        <v>1.375</v>
      </c>
      <c r="I151" s="185"/>
      <c r="J151" s="186">
        <f>ROUND(I151*H151,2)</f>
        <v>0</v>
      </c>
      <c r="K151" s="182" t="s">
        <v>204</v>
      </c>
      <c r="L151" s="35"/>
      <c r="M151" s="187" t="s">
        <v>1</v>
      </c>
      <c r="N151" s="188" t="s">
        <v>38</v>
      </c>
      <c r="O151" s="67"/>
      <c r="P151" s="189">
        <f>O151*H151</f>
        <v>0</v>
      </c>
      <c r="Q151" s="189">
        <v>0.0142</v>
      </c>
      <c r="R151" s="189">
        <f>Q151*H151</f>
        <v>0.019525</v>
      </c>
      <c r="S151" s="189">
        <v>0</v>
      </c>
      <c r="T151" s="190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91" t="s">
        <v>163</v>
      </c>
      <c r="AT151" s="191" t="s">
        <v>145</v>
      </c>
      <c r="AU151" s="191" t="s">
        <v>83</v>
      </c>
      <c r="AY151" s="13" t="s">
        <v>142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3" t="s">
        <v>81</v>
      </c>
      <c r="BK151" s="192">
        <f>ROUND(I151*H151,2)</f>
        <v>0</v>
      </c>
      <c r="BL151" s="13" t="s">
        <v>163</v>
      </c>
      <c r="BM151" s="191" t="s">
        <v>435</v>
      </c>
    </row>
    <row r="152" spans="1:65" s="1" customFormat="1" ht="16.5" customHeight="1">
      <c r="A152" s="30"/>
      <c r="B152" s="31"/>
      <c r="C152" s="180" t="s">
        <v>235</v>
      </c>
      <c r="D152" s="180" t="s">
        <v>145</v>
      </c>
      <c r="E152" s="181" t="s">
        <v>436</v>
      </c>
      <c r="F152" s="182" t="s">
        <v>437</v>
      </c>
      <c r="G152" s="183" t="s">
        <v>192</v>
      </c>
      <c r="H152" s="184">
        <v>1.367</v>
      </c>
      <c r="I152" s="185"/>
      <c r="J152" s="186">
        <f>ROUND(I152*H152,2)</f>
        <v>0</v>
      </c>
      <c r="K152" s="182" t="s">
        <v>204</v>
      </c>
      <c r="L152" s="35"/>
      <c r="M152" s="187" t="s">
        <v>1</v>
      </c>
      <c r="N152" s="188" t="s">
        <v>38</v>
      </c>
      <c r="O152" s="6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91" t="s">
        <v>163</v>
      </c>
      <c r="AT152" s="191" t="s">
        <v>145</v>
      </c>
      <c r="AU152" s="191" t="s">
        <v>83</v>
      </c>
      <c r="AY152" s="13" t="s">
        <v>142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3" t="s">
        <v>81</v>
      </c>
      <c r="BK152" s="192">
        <f>ROUND(I152*H152,2)</f>
        <v>0</v>
      </c>
      <c r="BL152" s="13" t="s">
        <v>163</v>
      </c>
      <c r="BM152" s="191" t="s">
        <v>438</v>
      </c>
    </row>
    <row r="153" spans="1:65" s="1" customFormat="1" ht="16.5" customHeight="1">
      <c r="A153" s="30"/>
      <c r="B153" s="31"/>
      <c r="C153" s="180" t="s">
        <v>239</v>
      </c>
      <c r="D153" s="180" t="s">
        <v>145</v>
      </c>
      <c r="E153" s="181" t="s">
        <v>439</v>
      </c>
      <c r="F153" s="182" t="s">
        <v>440</v>
      </c>
      <c r="G153" s="183" t="s">
        <v>192</v>
      </c>
      <c r="H153" s="184">
        <v>1.367</v>
      </c>
      <c r="I153" s="185"/>
      <c r="J153" s="186">
        <f>ROUND(I153*H153,2)</f>
        <v>0</v>
      </c>
      <c r="K153" s="182" t="s">
        <v>204</v>
      </c>
      <c r="L153" s="35"/>
      <c r="M153" s="187" t="s">
        <v>1</v>
      </c>
      <c r="N153" s="188" t="s">
        <v>38</v>
      </c>
      <c r="O153" s="67"/>
      <c r="P153" s="189">
        <f>O153*H153</f>
        <v>0</v>
      </c>
      <c r="Q153" s="189">
        <v>0</v>
      </c>
      <c r="R153" s="189">
        <f>Q153*H153</f>
        <v>0</v>
      </c>
      <c r="S153" s="189">
        <v>0.01695</v>
      </c>
      <c r="T153" s="190">
        <f>S153*H153</f>
        <v>0.02317065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91" t="s">
        <v>163</v>
      </c>
      <c r="AT153" s="191" t="s">
        <v>145</v>
      </c>
      <c r="AU153" s="191" t="s">
        <v>83</v>
      </c>
      <c r="AY153" s="13" t="s">
        <v>142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3" t="s">
        <v>81</v>
      </c>
      <c r="BK153" s="192">
        <f>ROUND(I153*H153,2)</f>
        <v>0</v>
      </c>
      <c r="BL153" s="13" t="s">
        <v>163</v>
      </c>
      <c r="BM153" s="191" t="s">
        <v>441</v>
      </c>
    </row>
    <row r="154" spans="1:65" s="1" customFormat="1" ht="16.5" customHeight="1">
      <c r="A154" s="30"/>
      <c r="B154" s="31"/>
      <c r="C154" s="180" t="s">
        <v>176</v>
      </c>
      <c r="D154" s="180" t="s">
        <v>145</v>
      </c>
      <c r="E154" s="181" t="s">
        <v>442</v>
      </c>
      <c r="F154" s="182" t="s">
        <v>241</v>
      </c>
      <c r="G154" s="183" t="s">
        <v>242</v>
      </c>
      <c r="H154" s="203"/>
      <c r="I154" s="185"/>
      <c r="J154" s="186">
        <f>ROUND(I154*H154,2)</f>
        <v>0</v>
      </c>
      <c r="K154" s="182" t="s">
        <v>204</v>
      </c>
      <c r="L154" s="35"/>
      <c r="M154" s="187" t="s">
        <v>1</v>
      </c>
      <c r="N154" s="188" t="s">
        <v>38</v>
      </c>
      <c r="O154" s="6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91" t="s">
        <v>163</v>
      </c>
      <c r="AT154" s="191" t="s">
        <v>145</v>
      </c>
      <c r="AU154" s="191" t="s">
        <v>83</v>
      </c>
      <c r="AY154" s="13" t="s">
        <v>142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3" t="s">
        <v>81</v>
      </c>
      <c r="BK154" s="192">
        <f>ROUND(I154*H154,2)</f>
        <v>0</v>
      </c>
      <c r="BL154" s="13" t="s">
        <v>163</v>
      </c>
      <c r="BM154" s="191" t="s">
        <v>443</v>
      </c>
    </row>
    <row r="155" spans="2:63" s="11" customFormat="1" ht="20.25" customHeight="1">
      <c r="B155" s="164"/>
      <c r="C155" s="165"/>
      <c r="D155" s="166" t="s">
        <v>72</v>
      </c>
      <c r="E155" s="178" t="s">
        <v>157</v>
      </c>
      <c r="F155" s="178" t="s">
        <v>158</v>
      </c>
      <c r="G155" s="165"/>
      <c r="H155" s="165"/>
      <c r="I155" s="168"/>
      <c r="J155" s="179">
        <f>BK155</f>
        <v>0</v>
      </c>
      <c r="K155" s="165"/>
      <c r="L155" s="170"/>
      <c r="M155" s="171"/>
      <c r="N155" s="172"/>
      <c r="O155" s="172"/>
      <c r="P155" s="173">
        <f>SUM(P156:P159)</f>
        <v>0</v>
      </c>
      <c r="Q155" s="172"/>
      <c r="R155" s="173">
        <f>SUM(R156:R159)</f>
        <v>0.025140000000000003</v>
      </c>
      <c r="S155" s="172"/>
      <c r="T155" s="174">
        <f>SUM(T156:T159)</f>
        <v>0</v>
      </c>
      <c r="AR155" s="175" t="s">
        <v>83</v>
      </c>
      <c r="AT155" s="176" t="s">
        <v>72</v>
      </c>
      <c r="AU155" s="176" t="s">
        <v>83</v>
      </c>
      <c r="AY155" s="175" t="s">
        <v>142</v>
      </c>
      <c r="BK155" s="177">
        <f>SUM(BK156:BK159)</f>
        <v>0</v>
      </c>
    </row>
    <row r="156" spans="1:65" s="1" customFormat="1" ht="24" customHeight="1">
      <c r="A156" s="30"/>
      <c r="B156" s="31"/>
      <c r="C156" s="180" t="s">
        <v>180</v>
      </c>
      <c r="D156" s="180" t="s">
        <v>145</v>
      </c>
      <c r="E156" s="181" t="s">
        <v>390</v>
      </c>
      <c r="F156" s="182" t="s">
        <v>391</v>
      </c>
      <c r="G156" s="183" t="s">
        <v>148</v>
      </c>
      <c r="H156" s="184">
        <v>1</v>
      </c>
      <c r="I156" s="185"/>
      <c r="J156" s="186">
        <f>ROUND(I156*H156,2)</f>
        <v>0</v>
      </c>
      <c r="K156" s="182" t="s">
        <v>204</v>
      </c>
      <c r="L156" s="35"/>
      <c r="M156" s="187" t="s">
        <v>1</v>
      </c>
      <c r="N156" s="188" t="s">
        <v>38</v>
      </c>
      <c r="O156" s="67"/>
      <c r="P156" s="189">
        <f>O156*H156</f>
        <v>0</v>
      </c>
      <c r="Q156" s="189">
        <v>0.00091</v>
      </c>
      <c r="R156" s="189">
        <f>Q156*H156</f>
        <v>0.00091</v>
      </c>
      <c r="S156" s="189">
        <v>0</v>
      </c>
      <c r="T156" s="190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91" t="s">
        <v>163</v>
      </c>
      <c r="AT156" s="191" t="s">
        <v>145</v>
      </c>
      <c r="AU156" s="191" t="s">
        <v>159</v>
      </c>
      <c r="AY156" s="13" t="s">
        <v>142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3" t="s">
        <v>81</v>
      </c>
      <c r="BK156" s="192">
        <f>ROUND(I156*H156,2)</f>
        <v>0</v>
      </c>
      <c r="BL156" s="13" t="s">
        <v>163</v>
      </c>
      <c r="BM156" s="191" t="s">
        <v>444</v>
      </c>
    </row>
    <row r="157" spans="1:65" s="1" customFormat="1" ht="24" customHeight="1">
      <c r="A157" s="30"/>
      <c r="B157" s="31"/>
      <c r="C157" s="193" t="s">
        <v>7</v>
      </c>
      <c r="D157" s="193" t="s">
        <v>207</v>
      </c>
      <c r="E157" s="194" t="s">
        <v>393</v>
      </c>
      <c r="F157" s="195" t="s">
        <v>394</v>
      </c>
      <c r="G157" s="196" t="s">
        <v>148</v>
      </c>
      <c r="H157" s="197">
        <v>1</v>
      </c>
      <c r="I157" s="198"/>
      <c r="J157" s="199">
        <f>ROUND(I157*H157,2)</f>
        <v>0</v>
      </c>
      <c r="K157" s="195" t="s">
        <v>1</v>
      </c>
      <c r="L157" s="200"/>
      <c r="M157" s="201" t="s">
        <v>1</v>
      </c>
      <c r="N157" s="202" t="s">
        <v>38</v>
      </c>
      <c r="O157" s="67"/>
      <c r="P157" s="189">
        <f>O157*H157</f>
        <v>0</v>
      </c>
      <c r="Q157" s="189">
        <v>0.02423</v>
      </c>
      <c r="R157" s="189">
        <f>Q157*H157</f>
        <v>0.02423</v>
      </c>
      <c r="S157" s="189">
        <v>0</v>
      </c>
      <c r="T157" s="190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91" t="s">
        <v>211</v>
      </c>
      <c r="AT157" s="191" t="s">
        <v>207</v>
      </c>
      <c r="AU157" s="191" t="s">
        <v>159</v>
      </c>
      <c r="AY157" s="13" t="s">
        <v>142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3" t="s">
        <v>81</v>
      </c>
      <c r="BK157" s="192">
        <f>ROUND(I157*H157,2)</f>
        <v>0</v>
      </c>
      <c r="BL157" s="13" t="s">
        <v>163</v>
      </c>
      <c r="BM157" s="191" t="s">
        <v>445</v>
      </c>
    </row>
    <row r="158" spans="1:65" s="1" customFormat="1" ht="24" customHeight="1">
      <c r="A158" s="30"/>
      <c r="B158" s="31"/>
      <c r="C158" s="180" t="s">
        <v>320</v>
      </c>
      <c r="D158" s="180" t="s">
        <v>145</v>
      </c>
      <c r="E158" s="181" t="s">
        <v>329</v>
      </c>
      <c r="F158" s="182" t="s">
        <v>446</v>
      </c>
      <c r="G158" s="183" t="s">
        <v>265</v>
      </c>
      <c r="H158" s="184">
        <v>1</v>
      </c>
      <c r="I158" s="185"/>
      <c r="J158" s="186">
        <f>ROUND(I158*H158,2)</f>
        <v>0</v>
      </c>
      <c r="K158" s="182" t="s">
        <v>204</v>
      </c>
      <c r="L158" s="35"/>
      <c r="M158" s="187" t="s">
        <v>1</v>
      </c>
      <c r="N158" s="188" t="s">
        <v>38</v>
      </c>
      <c r="O158" s="6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91" t="s">
        <v>163</v>
      </c>
      <c r="AT158" s="191" t="s">
        <v>145</v>
      </c>
      <c r="AU158" s="191" t="s">
        <v>159</v>
      </c>
      <c r="AY158" s="13" t="s">
        <v>142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3" t="s">
        <v>81</v>
      </c>
      <c r="BK158" s="192">
        <f>ROUND(I158*H158,2)</f>
        <v>0</v>
      </c>
      <c r="BL158" s="13" t="s">
        <v>163</v>
      </c>
      <c r="BM158" s="191" t="s">
        <v>447</v>
      </c>
    </row>
    <row r="159" spans="1:65" s="1" customFormat="1" ht="16.5" customHeight="1">
      <c r="A159" s="30"/>
      <c r="B159" s="31"/>
      <c r="C159" s="180" t="s">
        <v>324</v>
      </c>
      <c r="D159" s="180" t="s">
        <v>145</v>
      </c>
      <c r="E159" s="181" t="s">
        <v>333</v>
      </c>
      <c r="F159" s="182" t="s">
        <v>241</v>
      </c>
      <c r="G159" s="183" t="s">
        <v>242</v>
      </c>
      <c r="H159" s="203"/>
      <c r="I159" s="185"/>
      <c r="J159" s="186">
        <f>ROUND(I159*H159,2)</f>
        <v>0</v>
      </c>
      <c r="K159" s="182" t="s">
        <v>204</v>
      </c>
      <c r="L159" s="35"/>
      <c r="M159" s="187" t="s">
        <v>1</v>
      </c>
      <c r="N159" s="188" t="s">
        <v>38</v>
      </c>
      <c r="O159" s="67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91" t="s">
        <v>163</v>
      </c>
      <c r="AT159" s="191" t="s">
        <v>145</v>
      </c>
      <c r="AU159" s="191" t="s">
        <v>159</v>
      </c>
      <c r="AY159" s="13" t="s">
        <v>142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3" t="s">
        <v>81</v>
      </c>
      <c r="BK159" s="192">
        <f>ROUND(I159*H159,2)</f>
        <v>0</v>
      </c>
      <c r="BL159" s="13" t="s">
        <v>163</v>
      </c>
      <c r="BM159" s="191" t="s">
        <v>448</v>
      </c>
    </row>
    <row r="160" spans="2:63" s="11" customFormat="1" ht="22.5" customHeight="1">
      <c r="B160" s="164"/>
      <c r="C160" s="165"/>
      <c r="D160" s="166" t="s">
        <v>72</v>
      </c>
      <c r="E160" s="178" t="s">
        <v>449</v>
      </c>
      <c r="F160" s="178" t="s">
        <v>450</v>
      </c>
      <c r="G160" s="165"/>
      <c r="H160" s="165"/>
      <c r="I160" s="168"/>
      <c r="J160" s="179">
        <f>BK160</f>
        <v>0</v>
      </c>
      <c r="K160" s="165"/>
      <c r="L160" s="170"/>
      <c r="M160" s="171"/>
      <c r="N160" s="172"/>
      <c r="O160" s="172"/>
      <c r="P160" s="173">
        <f>P161</f>
        <v>0</v>
      </c>
      <c r="Q160" s="172"/>
      <c r="R160" s="173">
        <f>R161</f>
        <v>0</v>
      </c>
      <c r="S160" s="172"/>
      <c r="T160" s="174">
        <f>T161</f>
        <v>0</v>
      </c>
      <c r="AR160" s="175" t="s">
        <v>83</v>
      </c>
      <c r="AT160" s="176" t="s">
        <v>72</v>
      </c>
      <c r="AU160" s="176" t="s">
        <v>81</v>
      </c>
      <c r="AY160" s="175" t="s">
        <v>142</v>
      </c>
      <c r="BK160" s="177">
        <f>BK161</f>
        <v>0</v>
      </c>
    </row>
    <row r="161" spans="1:65" s="1" customFormat="1" ht="21.75" customHeight="1">
      <c r="A161" s="30"/>
      <c r="B161" s="31"/>
      <c r="C161" s="180" t="s">
        <v>328</v>
      </c>
      <c r="D161" s="180" t="s">
        <v>145</v>
      </c>
      <c r="E161" s="181" t="s">
        <v>451</v>
      </c>
      <c r="F161" s="182" t="s">
        <v>452</v>
      </c>
      <c r="G161" s="183" t="s">
        <v>265</v>
      </c>
      <c r="H161" s="184">
        <v>2</v>
      </c>
      <c r="I161" s="185"/>
      <c r="J161" s="186">
        <f>ROUND(I161*H161,2)</f>
        <v>0</v>
      </c>
      <c r="K161" s="182" t="s">
        <v>204</v>
      </c>
      <c r="L161" s="35"/>
      <c r="M161" s="187" t="s">
        <v>1</v>
      </c>
      <c r="N161" s="188" t="s">
        <v>38</v>
      </c>
      <c r="O161" s="6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91" t="s">
        <v>163</v>
      </c>
      <c r="AT161" s="191" t="s">
        <v>145</v>
      </c>
      <c r="AU161" s="191" t="s">
        <v>83</v>
      </c>
      <c r="AY161" s="13" t="s">
        <v>142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3" t="s">
        <v>81</v>
      </c>
      <c r="BK161" s="192">
        <f>ROUND(I161*H161,2)</f>
        <v>0</v>
      </c>
      <c r="BL161" s="13" t="s">
        <v>163</v>
      </c>
      <c r="BM161" s="191" t="s">
        <v>453</v>
      </c>
    </row>
    <row r="162" spans="2:63" s="11" customFormat="1" ht="22.5" customHeight="1">
      <c r="B162" s="164"/>
      <c r="C162" s="165"/>
      <c r="D162" s="166" t="s">
        <v>72</v>
      </c>
      <c r="E162" s="178" t="s">
        <v>187</v>
      </c>
      <c r="F162" s="178" t="s">
        <v>188</v>
      </c>
      <c r="G162" s="165"/>
      <c r="H162" s="165"/>
      <c r="I162" s="168"/>
      <c r="J162" s="179">
        <f>BK162</f>
        <v>0</v>
      </c>
      <c r="K162" s="165"/>
      <c r="L162" s="170"/>
      <c r="M162" s="171"/>
      <c r="N162" s="172"/>
      <c r="O162" s="172"/>
      <c r="P162" s="173">
        <f>SUM(P163:P166)</f>
        <v>0</v>
      </c>
      <c r="Q162" s="172"/>
      <c r="R162" s="173">
        <f>SUM(R163:R166)</f>
        <v>0.01281212</v>
      </c>
      <c r="S162" s="172"/>
      <c r="T162" s="174">
        <f>SUM(T163:T166)</f>
        <v>0</v>
      </c>
      <c r="AR162" s="175" t="s">
        <v>83</v>
      </c>
      <c r="AT162" s="176" t="s">
        <v>72</v>
      </c>
      <c r="AU162" s="176" t="s">
        <v>81</v>
      </c>
      <c r="AY162" s="175" t="s">
        <v>142</v>
      </c>
      <c r="BK162" s="177">
        <f>SUM(BK163:BK166)</f>
        <v>0</v>
      </c>
    </row>
    <row r="163" spans="1:65" s="1" customFormat="1" ht="24" customHeight="1">
      <c r="A163" s="30"/>
      <c r="B163" s="31"/>
      <c r="C163" s="180" t="s">
        <v>332</v>
      </c>
      <c r="D163" s="180" t="s">
        <v>145</v>
      </c>
      <c r="E163" s="181" t="s">
        <v>202</v>
      </c>
      <c r="F163" s="182" t="s">
        <v>203</v>
      </c>
      <c r="G163" s="183" t="s">
        <v>192</v>
      </c>
      <c r="H163" s="184">
        <v>28.472</v>
      </c>
      <c r="I163" s="185"/>
      <c r="J163" s="186">
        <f>ROUND(I163*H163,2)</f>
        <v>0</v>
      </c>
      <c r="K163" s="182" t="s">
        <v>204</v>
      </c>
      <c r="L163" s="35"/>
      <c r="M163" s="187" t="s">
        <v>1</v>
      </c>
      <c r="N163" s="188" t="s">
        <v>38</v>
      </c>
      <c r="O163" s="6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91" t="s">
        <v>163</v>
      </c>
      <c r="AT163" s="191" t="s">
        <v>145</v>
      </c>
      <c r="AU163" s="191" t="s">
        <v>83</v>
      </c>
      <c r="AY163" s="13" t="s">
        <v>142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3" t="s">
        <v>81</v>
      </c>
      <c r="BK163" s="192">
        <f>ROUND(I163*H163,2)</f>
        <v>0</v>
      </c>
      <c r="BL163" s="13" t="s">
        <v>163</v>
      </c>
      <c r="BM163" s="191" t="s">
        <v>454</v>
      </c>
    </row>
    <row r="164" spans="1:65" s="1" customFormat="1" ht="16.5" customHeight="1">
      <c r="A164" s="30"/>
      <c r="B164" s="31"/>
      <c r="C164" s="193" t="s">
        <v>335</v>
      </c>
      <c r="D164" s="193" t="s">
        <v>207</v>
      </c>
      <c r="E164" s="194" t="s">
        <v>208</v>
      </c>
      <c r="F164" s="195" t="s">
        <v>338</v>
      </c>
      <c r="G164" s="196" t="s">
        <v>210</v>
      </c>
      <c r="H164" s="197">
        <v>6.833</v>
      </c>
      <c r="I164" s="198"/>
      <c r="J164" s="199">
        <f>ROUND(I164*H164,2)</f>
        <v>0</v>
      </c>
      <c r="K164" s="195" t="s">
        <v>204</v>
      </c>
      <c r="L164" s="200"/>
      <c r="M164" s="201" t="s">
        <v>1</v>
      </c>
      <c r="N164" s="202" t="s">
        <v>38</v>
      </c>
      <c r="O164" s="67"/>
      <c r="P164" s="189">
        <f>O164*H164</f>
        <v>0</v>
      </c>
      <c r="Q164" s="189">
        <v>0.001</v>
      </c>
      <c r="R164" s="189">
        <f>Q164*H164</f>
        <v>0.0068330000000000005</v>
      </c>
      <c r="S164" s="189">
        <v>0</v>
      </c>
      <c r="T164" s="190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91" t="s">
        <v>211</v>
      </c>
      <c r="AT164" s="191" t="s">
        <v>207</v>
      </c>
      <c r="AU164" s="191" t="s">
        <v>83</v>
      </c>
      <c r="AY164" s="13" t="s">
        <v>142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3" t="s">
        <v>81</v>
      </c>
      <c r="BK164" s="192">
        <f>ROUND(I164*H164,2)</f>
        <v>0</v>
      </c>
      <c r="BL164" s="13" t="s">
        <v>163</v>
      </c>
      <c r="BM164" s="191" t="s">
        <v>455</v>
      </c>
    </row>
    <row r="165" spans="1:65" s="1" customFormat="1" ht="24" customHeight="1">
      <c r="A165" s="30"/>
      <c r="B165" s="31"/>
      <c r="C165" s="180" t="s">
        <v>337</v>
      </c>
      <c r="D165" s="180" t="s">
        <v>145</v>
      </c>
      <c r="E165" s="181" t="s">
        <v>214</v>
      </c>
      <c r="F165" s="182" t="s">
        <v>215</v>
      </c>
      <c r="G165" s="183" t="s">
        <v>192</v>
      </c>
      <c r="H165" s="184">
        <v>56.944</v>
      </c>
      <c r="I165" s="185"/>
      <c r="J165" s="186">
        <f>ROUND(I165*H165,2)</f>
        <v>0</v>
      </c>
      <c r="K165" s="182" t="s">
        <v>204</v>
      </c>
      <c r="L165" s="35"/>
      <c r="M165" s="187" t="s">
        <v>1</v>
      </c>
      <c r="N165" s="188" t="s">
        <v>38</v>
      </c>
      <c r="O165" s="67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91" t="s">
        <v>163</v>
      </c>
      <c r="AT165" s="191" t="s">
        <v>145</v>
      </c>
      <c r="AU165" s="191" t="s">
        <v>83</v>
      </c>
      <c r="AY165" s="13" t="s">
        <v>142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3" t="s">
        <v>81</v>
      </c>
      <c r="BK165" s="192">
        <f>ROUND(I165*H165,2)</f>
        <v>0</v>
      </c>
      <c r="BL165" s="13" t="s">
        <v>163</v>
      </c>
      <c r="BM165" s="191" t="s">
        <v>456</v>
      </c>
    </row>
    <row r="166" spans="1:65" s="1" customFormat="1" ht="16.5" customHeight="1">
      <c r="A166" s="30"/>
      <c r="B166" s="31"/>
      <c r="C166" s="193" t="s">
        <v>340</v>
      </c>
      <c r="D166" s="193" t="s">
        <v>207</v>
      </c>
      <c r="E166" s="194" t="s">
        <v>218</v>
      </c>
      <c r="F166" s="195" t="s">
        <v>343</v>
      </c>
      <c r="G166" s="196" t="s">
        <v>220</v>
      </c>
      <c r="H166" s="197">
        <v>7.118</v>
      </c>
      <c r="I166" s="198"/>
      <c r="J166" s="199">
        <f>ROUND(I166*H166,2)</f>
        <v>0</v>
      </c>
      <c r="K166" s="195" t="s">
        <v>204</v>
      </c>
      <c r="L166" s="200"/>
      <c r="M166" s="201" t="s">
        <v>1</v>
      </c>
      <c r="N166" s="202" t="s">
        <v>38</v>
      </c>
      <c r="O166" s="67"/>
      <c r="P166" s="189">
        <f>O166*H166</f>
        <v>0</v>
      </c>
      <c r="Q166" s="189">
        <v>0.00084</v>
      </c>
      <c r="R166" s="189">
        <f>Q166*H166</f>
        <v>0.00597912</v>
      </c>
      <c r="S166" s="189">
        <v>0</v>
      </c>
      <c r="T166" s="190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91" t="s">
        <v>211</v>
      </c>
      <c r="AT166" s="191" t="s">
        <v>207</v>
      </c>
      <c r="AU166" s="191" t="s">
        <v>83</v>
      </c>
      <c r="AY166" s="13" t="s">
        <v>142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3" t="s">
        <v>81</v>
      </c>
      <c r="BK166" s="192">
        <f>ROUND(I166*H166,2)</f>
        <v>0</v>
      </c>
      <c r="BL166" s="13" t="s">
        <v>163</v>
      </c>
      <c r="BM166" s="191" t="s">
        <v>457</v>
      </c>
    </row>
    <row r="167" spans="2:63" s="11" customFormat="1" ht="22.5" customHeight="1">
      <c r="B167" s="164"/>
      <c r="C167" s="165"/>
      <c r="D167" s="166" t="s">
        <v>72</v>
      </c>
      <c r="E167" s="178" t="s">
        <v>345</v>
      </c>
      <c r="F167" s="178" t="s">
        <v>346</v>
      </c>
      <c r="G167" s="165"/>
      <c r="H167" s="165"/>
      <c r="I167" s="168"/>
      <c r="J167" s="179">
        <f>BK167</f>
        <v>0</v>
      </c>
      <c r="K167" s="165"/>
      <c r="L167" s="170"/>
      <c r="M167" s="171"/>
      <c r="N167" s="172"/>
      <c r="O167" s="172"/>
      <c r="P167" s="173">
        <f>P168</f>
        <v>0</v>
      </c>
      <c r="Q167" s="172"/>
      <c r="R167" s="173">
        <f>R168</f>
        <v>0.00466752</v>
      </c>
      <c r="S167" s="172"/>
      <c r="T167" s="174">
        <f>T168</f>
        <v>0</v>
      </c>
      <c r="AR167" s="175" t="s">
        <v>83</v>
      </c>
      <c r="AT167" s="176" t="s">
        <v>72</v>
      </c>
      <c r="AU167" s="176" t="s">
        <v>81</v>
      </c>
      <c r="AY167" s="175" t="s">
        <v>142</v>
      </c>
      <c r="BK167" s="177">
        <f>BK168</f>
        <v>0</v>
      </c>
    </row>
    <row r="168" spans="1:65" s="1" customFormat="1" ht="16.5" customHeight="1">
      <c r="A168" s="30"/>
      <c r="B168" s="31"/>
      <c r="C168" s="180" t="s">
        <v>342</v>
      </c>
      <c r="D168" s="180" t="s">
        <v>145</v>
      </c>
      <c r="E168" s="181" t="s">
        <v>348</v>
      </c>
      <c r="F168" s="182" t="s">
        <v>349</v>
      </c>
      <c r="G168" s="183" t="s">
        <v>192</v>
      </c>
      <c r="H168" s="184">
        <v>14.144</v>
      </c>
      <c r="I168" s="185"/>
      <c r="J168" s="186">
        <f>ROUND(I168*H168,2)</f>
        <v>0</v>
      </c>
      <c r="K168" s="182" t="s">
        <v>204</v>
      </c>
      <c r="L168" s="35"/>
      <c r="M168" s="204" t="s">
        <v>1</v>
      </c>
      <c r="N168" s="205" t="s">
        <v>38</v>
      </c>
      <c r="O168" s="206"/>
      <c r="P168" s="207">
        <f>O168*H168</f>
        <v>0</v>
      </c>
      <c r="Q168" s="207">
        <v>0.00033</v>
      </c>
      <c r="R168" s="207">
        <f>Q168*H168</f>
        <v>0.00466752</v>
      </c>
      <c r="S168" s="207">
        <v>0</v>
      </c>
      <c r="T168" s="208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91" t="s">
        <v>163</v>
      </c>
      <c r="AT168" s="191" t="s">
        <v>145</v>
      </c>
      <c r="AU168" s="191" t="s">
        <v>83</v>
      </c>
      <c r="AY168" s="13" t="s">
        <v>142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3" t="s">
        <v>81</v>
      </c>
      <c r="BK168" s="192">
        <f>ROUND(I168*H168,2)</f>
        <v>0</v>
      </c>
      <c r="BL168" s="13" t="s">
        <v>163</v>
      </c>
      <c r="BM168" s="191" t="s">
        <v>458</v>
      </c>
    </row>
    <row r="169" spans="1:31" s="1" customFormat="1" ht="6.75" customHeight="1">
      <c r="A169" s="30"/>
      <c r="B169" s="50"/>
      <c r="C169" s="51"/>
      <c r="D169" s="51"/>
      <c r="E169" s="51"/>
      <c r="F169" s="51"/>
      <c r="G169" s="51"/>
      <c r="H169" s="51"/>
      <c r="I169" s="51"/>
      <c r="J169" s="51"/>
      <c r="K169" s="51"/>
      <c r="L169" s="35"/>
      <c r="M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</row>
  </sheetData>
  <sheetProtection sheet="1" objects="1" scenarios="1" formatColumns="0" formatRows="0" autoFilter="0"/>
  <autoFilter ref="C126:K16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95</v>
      </c>
    </row>
    <row r="3" spans="2:46" ht="6.7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6"/>
      <c r="AT3" s="13" t="s">
        <v>83</v>
      </c>
    </row>
    <row r="4" spans="2:46" ht="24.75" customHeight="1">
      <c r="B4" s="16"/>
      <c r="D4" s="105" t="s">
        <v>114</v>
      </c>
      <c r="L4" s="16"/>
      <c r="M4" s="106" t="s">
        <v>10</v>
      </c>
      <c r="AT4" s="13" t="s">
        <v>4</v>
      </c>
    </row>
    <row r="5" spans="2:12" ht="6.75" customHeight="1">
      <c r="B5" s="16"/>
      <c r="L5" s="16"/>
    </row>
    <row r="6" spans="2:12" ht="12" customHeight="1">
      <c r="B6" s="16"/>
      <c r="D6" s="107" t="s">
        <v>16</v>
      </c>
      <c r="L6" s="16"/>
    </row>
    <row r="7" spans="2:12" ht="16.5" customHeight="1">
      <c r="B7" s="16"/>
      <c r="E7" s="253" t="str">
        <f>'Rekapitulace stavby'!K6</f>
        <v>Výměna dveří ve dvoře, Ve Smečkách 33, Praha 1</v>
      </c>
      <c r="F7" s="254"/>
      <c r="G7" s="254"/>
      <c r="H7" s="254"/>
      <c r="L7" s="16"/>
    </row>
    <row r="8" spans="1:31" s="1" customFormat="1" ht="12" customHeight="1">
      <c r="A8" s="30"/>
      <c r="B8" s="35"/>
      <c r="C8" s="30"/>
      <c r="D8" s="107" t="s">
        <v>115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1" customFormat="1" ht="16.5" customHeight="1">
      <c r="A9" s="30"/>
      <c r="B9" s="35"/>
      <c r="C9" s="30"/>
      <c r="D9" s="30"/>
      <c r="E9" s="255" t="s">
        <v>459</v>
      </c>
      <c r="F9" s="256"/>
      <c r="G9" s="256"/>
      <c r="H9" s="256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9.7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2" customHeight="1">
      <c r="A11" s="30"/>
      <c r="B11" s="35"/>
      <c r="C11" s="30"/>
      <c r="D11" s="107" t="s">
        <v>18</v>
      </c>
      <c r="E11" s="30"/>
      <c r="F11" s="108" t="s">
        <v>1</v>
      </c>
      <c r="G11" s="30"/>
      <c r="H11" s="30"/>
      <c r="I11" s="107" t="s">
        <v>19</v>
      </c>
      <c r="J11" s="108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5"/>
      <c r="C12" s="30"/>
      <c r="D12" s="107" t="s">
        <v>20</v>
      </c>
      <c r="E12" s="30"/>
      <c r="F12" s="108" t="s">
        <v>21</v>
      </c>
      <c r="G12" s="30"/>
      <c r="H12" s="30"/>
      <c r="I12" s="107" t="s">
        <v>22</v>
      </c>
      <c r="J12" s="109">
        <f>'Rekapitulace stavby'!AN8</f>
        <v>0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0.5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5"/>
      <c r="C14" s="30"/>
      <c r="D14" s="107" t="s">
        <v>23</v>
      </c>
      <c r="E14" s="30"/>
      <c r="F14" s="30"/>
      <c r="G14" s="30"/>
      <c r="H14" s="30"/>
      <c r="I14" s="107" t="s">
        <v>24</v>
      </c>
      <c r="J14" s="108">
        <f>IF('Rekapitulace stavby'!AN10="","",'Rekapitulace stavby'!AN10)</f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8" customHeight="1">
      <c r="A15" s="30"/>
      <c r="B15" s="35"/>
      <c r="C15" s="30"/>
      <c r="D15" s="30"/>
      <c r="E15" s="108" t="str">
        <f>IF('Rekapitulace stavby'!E11="","",'Rekapitulace stavby'!E11)</f>
        <v> </v>
      </c>
      <c r="F15" s="30"/>
      <c r="G15" s="30"/>
      <c r="H15" s="30"/>
      <c r="I15" s="107" t="s">
        <v>26</v>
      </c>
      <c r="J15" s="108">
        <f>IF('Rekapitulace stavby'!AN11="","",'Rekapitulace stavby'!AN11)</f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6.7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5"/>
      <c r="C17" s="30"/>
      <c r="D17" s="107" t="s">
        <v>27</v>
      </c>
      <c r="E17" s="30"/>
      <c r="F17" s="30"/>
      <c r="G17" s="30"/>
      <c r="H17" s="30"/>
      <c r="I17" s="107" t="s">
        <v>24</v>
      </c>
      <c r="J17" s="26" t="str">
        <f>'Rekapitulace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5"/>
      <c r="C18" s="30"/>
      <c r="D18" s="30"/>
      <c r="E18" s="257" t="str">
        <f>'Rekapitulace stavby'!E14</f>
        <v>Vyplň údaj</v>
      </c>
      <c r="F18" s="258"/>
      <c r="G18" s="258"/>
      <c r="H18" s="258"/>
      <c r="I18" s="107" t="s">
        <v>26</v>
      </c>
      <c r="J18" s="26" t="str">
        <f>'Rekapitulace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7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5"/>
      <c r="C20" s="30"/>
      <c r="D20" s="107" t="s">
        <v>29</v>
      </c>
      <c r="E20" s="30"/>
      <c r="F20" s="30"/>
      <c r="G20" s="30"/>
      <c r="H20" s="30"/>
      <c r="I20" s="107" t="s">
        <v>24</v>
      </c>
      <c r="J20" s="108">
        <f>IF('Rekapitulace stavby'!AN16="","",'Rekapitulace stavby'!AN16)</f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5"/>
      <c r="C21" s="30"/>
      <c r="D21" s="30"/>
      <c r="E21" s="108" t="str">
        <f>IF('Rekapitulace stavby'!E17="","",'Rekapitulace stavby'!E17)</f>
        <v> </v>
      </c>
      <c r="F21" s="30"/>
      <c r="G21" s="30"/>
      <c r="H21" s="30"/>
      <c r="I21" s="107" t="s">
        <v>26</v>
      </c>
      <c r="J21" s="108">
        <f>IF('Rekapitulace stavby'!AN17="","",'Rekapitulace stavby'!AN17)</f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7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5"/>
      <c r="C23" s="30"/>
      <c r="D23" s="107" t="s">
        <v>31</v>
      </c>
      <c r="E23" s="30"/>
      <c r="F23" s="30"/>
      <c r="G23" s="30"/>
      <c r="H23" s="30"/>
      <c r="I23" s="107" t="s">
        <v>24</v>
      </c>
      <c r="J23" s="108">
        <f>IF('Rekapitulace stavby'!AN19="","",'Rekapitulace stavby'!AN19)</f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5"/>
      <c r="C24" s="30"/>
      <c r="D24" s="30"/>
      <c r="E24" s="108" t="str">
        <f>IF('Rekapitulace stavby'!E20="","",'Rekapitulace stavby'!E20)</f>
        <v> </v>
      </c>
      <c r="F24" s="30"/>
      <c r="G24" s="30"/>
      <c r="H24" s="30"/>
      <c r="I24" s="107" t="s">
        <v>26</v>
      </c>
      <c r="J24" s="108">
        <f>IF('Rekapitulace stavby'!AN20="","",'Rekapitulace stavby'!AN20)</f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7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5"/>
      <c r="C26" s="30"/>
      <c r="D26" s="107" t="s">
        <v>32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110"/>
      <c r="B27" s="111"/>
      <c r="C27" s="110"/>
      <c r="D27" s="110"/>
      <c r="E27" s="259" t="s">
        <v>1</v>
      </c>
      <c r="F27" s="259"/>
      <c r="G27" s="259"/>
      <c r="H27" s="25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1" customFormat="1" ht="6.7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5"/>
      <c r="C29" s="30"/>
      <c r="D29" s="113"/>
      <c r="E29" s="113"/>
      <c r="F29" s="113"/>
      <c r="G29" s="113"/>
      <c r="H29" s="113"/>
      <c r="I29" s="113"/>
      <c r="J29" s="113"/>
      <c r="K29" s="113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4.75" customHeight="1">
      <c r="A30" s="30"/>
      <c r="B30" s="35"/>
      <c r="C30" s="30"/>
      <c r="D30" s="114" t="s">
        <v>33</v>
      </c>
      <c r="E30" s="30"/>
      <c r="F30" s="30"/>
      <c r="G30" s="30"/>
      <c r="H30" s="30"/>
      <c r="I30" s="30"/>
      <c r="J30" s="115">
        <f>ROUND(J130,2)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5"/>
      <c r="C31" s="30"/>
      <c r="D31" s="113"/>
      <c r="E31" s="113"/>
      <c r="F31" s="113"/>
      <c r="G31" s="113"/>
      <c r="H31" s="113"/>
      <c r="I31" s="113"/>
      <c r="J31" s="113"/>
      <c r="K31" s="113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25" customHeight="1">
      <c r="A32" s="30"/>
      <c r="B32" s="35"/>
      <c r="C32" s="30"/>
      <c r="D32" s="30"/>
      <c r="E32" s="30"/>
      <c r="F32" s="116" t="s">
        <v>35</v>
      </c>
      <c r="G32" s="30"/>
      <c r="H32" s="30"/>
      <c r="I32" s="116" t="s">
        <v>34</v>
      </c>
      <c r="J32" s="116" t="s">
        <v>36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25" customHeight="1">
      <c r="A33" s="30"/>
      <c r="B33" s="35"/>
      <c r="C33" s="30"/>
      <c r="D33" s="117" t="s">
        <v>37</v>
      </c>
      <c r="E33" s="107" t="s">
        <v>38</v>
      </c>
      <c r="F33" s="118">
        <f>ROUND((SUM(BE130:BE185)),2)</f>
        <v>0</v>
      </c>
      <c r="G33" s="30"/>
      <c r="H33" s="30"/>
      <c r="I33" s="119">
        <v>0.21</v>
      </c>
      <c r="J33" s="118">
        <f>ROUND(((SUM(BE130:BE185))*I33),2)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5"/>
      <c r="C34" s="30"/>
      <c r="D34" s="30"/>
      <c r="E34" s="107" t="s">
        <v>39</v>
      </c>
      <c r="F34" s="118">
        <f>ROUND((SUM(BF130:BF185)),2)</f>
        <v>0</v>
      </c>
      <c r="G34" s="30"/>
      <c r="H34" s="30"/>
      <c r="I34" s="119">
        <v>0.15</v>
      </c>
      <c r="J34" s="118">
        <f>ROUND(((SUM(BF130:BF185))*I34),2)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 hidden="1">
      <c r="A35" s="30"/>
      <c r="B35" s="35"/>
      <c r="C35" s="30"/>
      <c r="D35" s="30"/>
      <c r="E35" s="107" t="s">
        <v>40</v>
      </c>
      <c r="F35" s="118">
        <f>ROUND((SUM(BG130:BG185)),2)</f>
        <v>0</v>
      </c>
      <c r="G35" s="30"/>
      <c r="H35" s="30"/>
      <c r="I35" s="119">
        <v>0.21</v>
      </c>
      <c r="J35" s="118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 hidden="1">
      <c r="A36" s="30"/>
      <c r="B36" s="35"/>
      <c r="C36" s="30"/>
      <c r="D36" s="30"/>
      <c r="E36" s="107" t="s">
        <v>41</v>
      </c>
      <c r="F36" s="118">
        <f>ROUND((SUM(BH130:BH185)),2)</f>
        <v>0</v>
      </c>
      <c r="G36" s="30"/>
      <c r="H36" s="30"/>
      <c r="I36" s="119">
        <v>0.15</v>
      </c>
      <c r="J36" s="118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5"/>
      <c r="C37" s="30"/>
      <c r="D37" s="30"/>
      <c r="E37" s="107" t="s">
        <v>42</v>
      </c>
      <c r="F37" s="118">
        <f>ROUND((SUM(BI130:BI185)),2)</f>
        <v>0</v>
      </c>
      <c r="G37" s="30"/>
      <c r="H37" s="30"/>
      <c r="I37" s="119">
        <v>0</v>
      </c>
      <c r="J37" s="118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7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4.75" customHeight="1">
      <c r="A39" s="30"/>
      <c r="B39" s="35"/>
      <c r="C39" s="120"/>
      <c r="D39" s="121" t="s">
        <v>43</v>
      </c>
      <c r="E39" s="122"/>
      <c r="F39" s="122"/>
      <c r="G39" s="123" t="s">
        <v>44</v>
      </c>
      <c r="H39" s="124" t="s">
        <v>45</v>
      </c>
      <c r="I39" s="122"/>
      <c r="J39" s="125">
        <f>SUM(J30:J37)</f>
        <v>0</v>
      </c>
      <c r="K39" s="126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4.25" customHeight="1">
      <c r="B41" s="16"/>
      <c r="L41" s="16"/>
    </row>
    <row r="42" spans="2:12" ht="14.25" customHeight="1">
      <c r="B42" s="16"/>
      <c r="L42" s="16"/>
    </row>
    <row r="43" spans="2:12" ht="14.25" customHeight="1">
      <c r="B43" s="16"/>
      <c r="L43" s="16"/>
    </row>
    <row r="44" spans="2:12" ht="14.25" customHeight="1">
      <c r="B44" s="16"/>
      <c r="L44" s="16"/>
    </row>
    <row r="45" spans="2:12" ht="14.25" customHeight="1">
      <c r="B45" s="16"/>
      <c r="L45" s="16"/>
    </row>
    <row r="46" spans="2:12" ht="14.25" customHeight="1">
      <c r="B46" s="16"/>
      <c r="L46" s="16"/>
    </row>
    <row r="47" spans="2:12" ht="14.25" customHeight="1">
      <c r="B47" s="16"/>
      <c r="L47" s="16"/>
    </row>
    <row r="48" spans="2:12" ht="14.25" customHeight="1">
      <c r="B48" s="16"/>
      <c r="L48" s="16"/>
    </row>
    <row r="49" spans="2:12" ht="14.25" customHeight="1">
      <c r="B49" s="16"/>
      <c r="L49" s="16"/>
    </row>
    <row r="50" spans="2:12" s="1" customFormat="1" ht="14.25" customHeight="1">
      <c r="B50" s="47"/>
      <c r="D50" s="127" t="s">
        <v>46</v>
      </c>
      <c r="E50" s="128"/>
      <c r="F50" s="128"/>
      <c r="G50" s="127" t="s">
        <v>47</v>
      </c>
      <c r="H50" s="128"/>
      <c r="I50" s="128"/>
      <c r="J50" s="128"/>
      <c r="K50" s="128"/>
      <c r="L50" s="47"/>
    </row>
    <row r="51" spans="2:12" ht="9.75">
      <c r="B51" s="16"/>
      <c r="L51" s="16"/>
    </row>
    <row r="52" spans="2:12" ht="9.75">
      <c r="B52" s="16"/>
      <c r="L52" s="16"/>
    </row>
    <row r="53" spans="2:12" ht="9.75">
      <c r="B53" s="16"/>
      <c r="L53" s="16"/>
    </row>
    <row r="54" spans="2:12" ht="9.75">
      <c r="B54" s="16"/>
      <c r="L54" s="16"/>
    </row>
    <row r="55" spans="2:12" ht="9.75">
      <c r="B55" s="16"/>
      <c r="L55" s="16"/>
    </row>
    <row r="56" spans="2:12" ht="9.75">
      <c r="B56" s="16"/>
      <c r="L56" s="16"/>
    </row>
    <row r="57" spans="2:12" ht="9.75">
      <c r="B57" s="16"/>
      <c r="L57" s="16"/>
    </row>
    <row r="58" spans="2:12" ht="9.75">
      <c r="B58" s="16"/>
      <c r="L58" s="16"/>
    </row>
    <row r="59" spans="2:12" ht="9.75">
      <c r="B59" s="16"/>
      <c r="L59" s="16"/>
    </row>
    <row r="60" spans="2:12" ht="9.75">
      <c r="B60" s="16"/>
      <c r="L60" s="16"/>
    </row>
    <row r="61" spans="1:31" s="1" customFormat="1" ht="12">
      <c r="A61" s="30"/>
      <c r="B61" s="35"/>
      <c r="C61" s="30"/>
      <c r="D61" s="129" t="s">
        <v>48</v>
      </c>
      <c r="E61" s="130"/>
      <c r="F61" s="131" t="s">
        <v>49</v>
      </c>
      <c r="G61" s="129" t="s">
        <v>48</v>
      </c>
      <c r="H61" s="130"/>
      <c r="I61" s="130"/>
      <c r="J61" s="132" t="s">
        <v>49</v>
      </c>
      <c r="K61" s="130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9.75">
      <c r="B62" s="16"/>
      <c r="L62" s="16"/>
    </row>
    <row r="63" spans="2:12" ht="9.75">
      <c r="B63" s="16"/>
      <c r="L63" s="16"/>
    </row>
    <row r="64" spans="2:12" ht="9.75">
      <c r="B64" s="16"/>
      <c r="L64" s="16"/>
    </row>
    <row r="65" spans="1:31" s="1" customFormat="1" ht="12.75">
      <c r="A65" s="30"/>
      <c r="B65" s="35"/>
      <c r="C65" s="30"/>
      <c r="D65" s="127" t="s">
        <v>50</v>
      </c>
      <c r="E65" s="133"/>
      <c r="F65" s="133"/>
      <c r="G65" s="127" t="s">
        <v>51</v>
      </c>
      <c r="H65" s="133"/>
      <c r="I65" s="133"/>
      <c r="J65" s="133"/>
      <c r="K65" s="133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9.75">
      <c r="B66" s="16"/>
      <c r="L66" s="16"/>
    </row>
    <row r="67" spans="2:12" ht="9.75">
      <c r="B67" s="16"/>
      <c r="L67" s="16"/>
    </row>
    <row r="68" spans="2:12" ht="9.75">
      <c r="B68" s="16"/>
      <c r="L68" s="16"/>
    </row>
    <row r="69" spans="2:12" ht="9.75">
      <c r="B69" s="16"/>
      <c r="L69" s="16"/>
    </row>
    <row r="70" spans="2:12" ht="9.75">
      <c r="B70" s="16"/>
      <c r="L70" s="16"/>
    </row>
    <row r="71" spans="2:12" ht="9.75">
      <c r="B71" s="16"/>
      <c r="L71" s="16"/>
    </row>
    <row r="72" spans="2:12" ht="9.75">
      <c r="B72" s="16"/>
      <c r="L72" s="16"/>
    </row>
    <row r="73" spans="2:12" ht="9.75">
      <c r="B73" s="16"/>
      <c r="L73" s="16"/>
    </row>
    <row r="74" spans="2:12" ht="9.75">
      <c r="B74" s="16"/>
      <c r="L74" s="16"/>
    </row>
    <row r="75" spans="2:12" ht="9.75">
      <c r="B75" s="16"/>
      <c r="L75" s="16"/>
    </row>
    <row r="76" spans="1:31" s="1" customFormat="1" ht="12">
      <c r="A76" s="30"/>
      <c r="B76" s="35"/>
      <c r="C76" s="30"/>
      <c r="D76" s="129" t="s">
        <v>48</v>
      </c>
      <c r="E76" s="130"/>
      <c r="F76" s="131" t="s">
        <v>49</v>
      </c>
      <c r="G76" s="129" t="s">
        <v>48</v>
      </c>
      <c r="H76" s="130"/>
      <c r="I76" s="130"/>
      <c r="J76" s="132" t="s">
        <v>49</v>
      </c>
      <c r="K76" s="130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25" customHeight="1">
      <c r="A77" s="30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75" customHeight="1">
      <c r="A81" s="30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75" customHeight="1">
      <c r="A82" s="30"/>
      <c r="B82" s="31"/>
      <c r="C82" s="19" t="s">
        <v>117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7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2"/>
      <c r="D85" s="32"/>
      <c r="E85" s="251" t="str">
        <f>E7</f>
        <v>Výměna dveří ve dvoře, Ve Smečkách 33, Praha 1</v>
      </c>
      <c r="F85" s="252"/>
      <c r="G85" s="252"/>
      <c r="H85" s="252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>
      <c r="A86" s="30"/>
      <c r="B86" s="31"/>
      <c r="C86" s="25" t="s">
        <v>115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16.5" customHeight="1">
      <c r="A87" s="30"/>
      <c r="B87" s="31"/>
      <c r="C87" s="32"/>
      <c r="D87" s="32"/>
      <c r="E87" s="237" t="str">
        <f>E9</f>
        <v>Smečky- dveře06 - Vstup označený 06</v>
      </c>
      <c r="F87" s="250"/>
      <c r="G87" s="250"/>
      <c r="H87" s="250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6.7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2" customHeight="1">
      <c r="A89" s="30"/>
      <c r="B89" s="31"/>
      <c r="C89" s="25" t="s">
        <v>20</v>
      </c>
      <c r="D89" s="32"/>
      <c r="E89" s="32"/>
      <c r="F89" s="23" t="str">
        <f>F12</f>
        <v>Ve Smečkách 33, Praha 1</v>
      </c>
      <c r="G89" s="32"/>
      <c r="H89" s="32"/>
      <c r="I89" s="25" t="s">
        <v>22</v>
      </c>
      <c r="J89" s="62">
        <f>IF(J12="","",J12)</f>
        <v>0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6.7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5" customHeight="1">
      <c r="A91" s="30"/>
      <c r="B91" s="31"/>
      <c r="C91" s="25" t="s">
        <v>23</v>
      </c>
      <c r="D91" s="32"/>
      <c r="E91" s="32"/>
      <c r="F91" s="23" t="str">
        <f>E15</f>
        <v> </v>
      </c>
      <c r="G91" s="32"/>
      <c r="H91" s="32"/>
      <c r="I91" s="25" t="s">
        <v>29</v>
      </c>
      <c r="J91" s="28" t="str">
        <f>E21</f>
        <v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15" customHeight="1">
      <c r="A92" s="30"/>
      <c r="B92" s="31"/>
      <c r="C92" s="25" t="s">
        <v>27</v>
      </c>
      <c r="D92" s="32"/>
      <c r="E92" s="32"/>
      <c r="F92" s="23" t="str">
        <f>IF(E18="","",E18)</f>
        <v>Vyplň údaj</v>
      </c>
      <c r="G92" s="32"/>
      <c r="H92" s="32"/>
      <c r="I92" s="25" t="s">
        <v>31</v>
      </c>
      <c r="J92" s="28" t="str">
        <f>E24</f>
        <v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9.7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29.25" customHeight="1">
      <c r="A94" s="30"/>
      <c r="B94" s="31"/>
      <c r="C94" s="138" t="s">
        <v>118</v>
      </c>
      <c r="D94" s="39"/>
      <c r="E94" s="39"/>
      <c r="F94" s="39"/>
      <c r="G94" s="39"/>
      <c r="H94" s="39"/>
      <c r="I94" s="39"/>
      <c r="J94" s="139" t="s">
        <v>119</v>
      </c>
      <c r="K94" s="39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9.7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1" customFormat="1" ht="22.5" customHeight="1">
      <c r="A96" s="30"/>
      <c r="B96" s="31"/>
      <c r="C96" s="140" t="s">
        <v>120</v>
      </c>
      <c r="D96" s="32"/>
      <c r="E96" s="32"/>
      <c r="F96" s="32"/>
      <c r="G96" s="32"/>
      <c r="H96" s="32"/>
      <c r="I96" s="32"/>
      <c r="J96" s="79">
        <f>J130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121</v>
      </c>
    </row>
    <row r="97" spans="2:12" s="8" customFormat="1" ht="24.75" customHeight="1">
      <c r="B97" s="141"/>
      <c r="C97" s="142"/>
      <c r="D97" s="143" t="s">
        <v>245</v>
      </c>
      <c r="E97" s="144"/>
      <c r="F97" s="144"/>
      <c r="G97" s="144"/>
      <c r="H97" s="144"/>
      <c r="I97" s="144"/>
      <c r="J97" s="145">
        <f>J131</f>
        <v>0</v>
      </c>
      <c r="K97" s="142"/>
      <c r="L97" s="146"/>
    </row>
    <row r="98" spans="2:12" s="9" customFormat="1" ht="19.5" customHeight="1">
      <c r="B98" s="147"/>
      <c r="C98" s="148"/>
      <c r="D98" s="149" t="s">
        <v>460</v>
      </c>
      <c r="E98" s="150"/>
      <c r="F98" s="150"/>
      <c r="G98" s="150"/>
      <c r="H98" s="150"/>
      <c r="I98" s="150"/>
      <c r="J98" s="151">
        <f>J132</f>
        <v>0</v>
      </c>
      <c r="K98" s="148"/>
      <c r="L98" s="152"/>
    </row>
    <row r="99" spans="2:12" s="9" customFormat="1" ht="19.5" customHeight="1">
      <c r="B99" s="147"/>
      <c r="C99" s="148"/>
      <c r="D99" s="149" t="s">
        <v>461</v>
      </c>
      <c r="E99" s="150"/>
      <c r="F99" s="150"/>
      <c r="G99" s="150"/>
      <c r="H99" s="150"/>
      <c r="I99" s="150"/>
      <c r="J99" s="151">
        <f>J141</f>
        <v>0</v>
      </c>
      <c r="K99" s="148"/>
      <c r="L99" s="152"/>
    </row>
    <row r="100" spans="2:12" s="9" customFormat="1" ht="19.5" customHeight="1">
      <c r="B100" s="147"/>
      <c r="C100" s="148"/>
      <c r="D100" s="149" t="s">
        <v>246</v>
      </c>
      <c r="E100" s="150"/>
      <c r="F100" s="150"/>
      <c r="G100" s="150"/>
      <c r="H100" s="150"/>
      <c r="I100" s="150"/>
      <c r="J100" s="151">
        <f>J143</f>
        <v>0</v>
      </c>
      <c r="K100" s="148"/>
      <c r="L100" s="152"/>
    </row>
    <row r="101" spans="2:12" s="9" customFormat="1" ht="19.5" customHeight="1">
      <c r="B101" s="147"/>
      <c r="C101" s="148"/>
      <c r="D101" s="149" t="s">
        <v>462</v>
      </c>
      <c r="E101" s="150"/>
      <c r="F101" s="150"/>
      <c r="G101" s="150"/>
      <c r="H101" s="150"/>
      <c r="I101" s="150"/>
      <c r="J101" s="151">
        <f>J145</f>
        <v>0</v>
      </c>
      <c r="K101" s="148"/>
      <c r="L101" s="152"/>
    </row>
    <row r="102" spans="2:12" s="9" customFormat="1" ht="19.5" customHeight="1">
      <c r="B102" s="147"/>
      <c r="C102" s="148"/>
      <c r="D102" s="149" t="s">
        <v>247</v>
      </c>
      <c r="E102" s="150"/>
      <c r="F102" s="150"/>
      <c r="G102" s="150"/>
      <c r="H102" s="150"/>
      <c r="I102" s="150"/>
      <c r="J102" s="151">
        <f>J148</f>
        <v>0</v>
      </c>
      <c r="K102" s="148"/>
      <c r="L102" s="152"/>
    </row>
    <row r="103" spans="2:12" s="9" customFormat="1" ht="19.5" customHeight="1">
      <c r="B103" s="147"/>
      <c r="C103" s="148"/>
      <c r="D103" s="149" t="s">
        <v>123</v>
      </c>
      <c r="E103" s="150"/>
      <c r="F103" s="150"/>
      <c r="G103" s="150"/>
      <c r="H103" s="150"/>
      <c r="I103" s="150"/>
      <c r="J103" s="151">
        <f>J153</f>
        <v>0</v>
      </c>
      <c r="K103" s="148"/>
      <c r="L103" s="152"/>
    </row>
    <row r="104" spans="2:12" s="9" customFormat="1" ht="19.5" customHeight="1">
      <c r="B104" s="147"/>
      <c r="C104" s="148"/>
      <c r="D104" s="149" t="s">
        <v>248</v>
      </c>
      <c r="E104" s="150"/>
      <c r="F104" s="150"/>
      <c r="G104" s="150"/>
      <c r="H104" s="150"/>
      <c r="I104" s="150"/>
      <c r="J104" s="151">
        <f>J160</f>
        <v>0</v>
      </c>
      <c r="K104" s="148"/>
      <c r="L104" s="152"/>
    </row>
    <row r="105" spans="2:12" s="9" customFormat="1" ht="19.5" customHeight="1">
      <c r="B105" s="147"/>
      <c r="C105" s="148"/>
      <c r="D105" s="149" t="s">
        <v>249</v>
      </c>
      <c r="E105" s="150"/>
      <c r="F105" s="150"/>
      <c r="G105" s="150"/>
      <c r="H105" s="150"/>
      <c r="I105" s="150"/>
      <c r="J105" s="151">
        <f>J165</f>
        <v>0</v>
      </c>
      <c r="K105" s="148"/>
      <c r="L105" s="152"/>
    </row>
    <row r="106" spans="2:12" s="8" customFormat="1" ht="24.75" customHeight="1">
      <c r="B106" s="141"/>
      <c r="C106" s="142"/>
      <c r="D106" s="143" t="s">
        <v>124</v>
      </c>
      <c r="E106" s="144"/>
      <c r="F106" s="144"/>
      <c r="G106" s="144"/>
      <c r="H106" s="144"/>
      <c r="I106" s="144"/>
      <c r="J106" s="145">
        <f>J167</f>
        <v>0</v>
      </c>
      <c r="K106" s="142"/>
      <c r="L106" s="146"/>
    </row>
    <row r="107" spans="2:12" s="9" customFormat="1" ht="19.5" customHeight="1">
      <c r="B107" s="147"/>
      <c r="C107" s="148"/>
      <c r="D107" s="149" t="s">
        <v>125</v>
      </c>
      <c r="E107" s="150"/>
      <c r="F107" s="150"/>
      <c r="G107" s="150"/>
      <c r="H107" s="150"/>
      <c r="I107" s="150"/>
      <c r="J107" s="151">
        <f>J168</f>
        <v>0</v>
      </c>
      <c r="K107" s="148"/>
      <c r="L107" s="152"/>
    </row>
    <row r="108" spans="2:12" s="9" customFormat="1" ht="19.5" customHeight="1">
      <c r="B108" s="147"/>
      <c r="C108" s="148"/>
      <c r="D108" s="149" t="s">
        <v>409</v>
      </c>
      <c r="E108" s="150"/>
      <c r="F108" s="150"/>
      <c r="G108" s="150"/>
      <c r="H108" s="150"/>
      <c r="I108" s="150"/>
      <c r="J108" s="151">
        <f>J174</f>
        <v>0</v>
      </c>
      <c r="K108" s="148"/>
      <c r="L108" s="152"/>
    </row>
    <row r="109" spans="2:12" s="9" customFormat="1" ht="19.5" customHeight="1">
      <c r="B109" s="147"/>
      <c r="C109" s="148"/>
      <c r="D109" s="149" t="s">
        <v>126</v>
      </c>
      <c r="E109" s="150"/>
      <c r="F109" s="150"/>
      <c r="G109" s="150"/>
      <c r="H109" s="150"/>
      <c r="I109" s="150"/>
      <c r="J109" s="151">
        <f>J179</f>
        <v>0</v>
      </c>
      <c r="K109" s="148"/>
      <c r="L109" s="152"/>
    </row>
    <row r="110" spans="2:12" s="9" customFormat="1" ht="19.5" customHeight="1">
      <c r="B110" s="147"/>
      <c r="C110" s="148"/>
      <c r="D110" s="149" t="s">
        <v>250</v>
      </c>
      <c r="E110" s="150"/>
      <c r="F110" s="150"/>
      <c r="G110" s="150"/>
      <c r="H110" s="150"/>
      <c r="I110" s="150"/>
      <c r="J110" s="151">
        <f>J184</f>
        <v>0</v>
      </c>
      <c r="K110" s="148"/>
      <c r="L110" s="152"/>
    </row>
    <row r="111" spans="1:31" s="1" customFormat="1" ht="21.75" customHeight="1">
      <c r="A111" s="30"/>
      <c r="B111" s="31"/>
      <c r="C111" s="32"/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1" customFormat="1" ht="6.75" customHeight="1">
      <c r="A112" s="30"/>
      <c r="B112" s="50"/>
      <c r="C112" s="51"/>
      <c r="D112" s="51"/>
      <c r="E112" s="51"/>
      <c r="F112" s="51"/>
      <c r="G112" s="51"/>
      <c r="H112" s="51"/>
      <c r="I112" s="51"/>
      <c r="J112" s="51"/>
      <c r="K112" s="51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6" spans="1:31" s="1" customFormat="1" ht="6.75" customHeight="1">
      <c r="A116" s="30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" customFormat="1" ht="24.75" customHeight="1">
      <c r="A117" s="30"/>
      <c r="B117" s="31"/>
      <c r="C117" s="19" t="s">
        <v>128</v>
      </c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6.75" customHeight="1">
      <c r="A118" s="30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" customFormat="1" ht="12" customHeight="1">
      <c r="A119" s="30"/>
      <c r="B119" s="31"/>
      <c r="C119" s="25" t="s">
        <v>16</v>
      </c>
      <c r="D119" s="32"/>
      <c r="E119" s="32"/>
      <c r="F119" s="32"/>
      <c r="G119" s="32"/>
      <c r="H119" s="32"/>
      <c r="I119" s="32"/>
      <c r="J119" s="32"/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16.5" customHeight="1">
      <c r="A120" s="30"/>
      <c r="B120" s="31"/>
      <c r="C120" s="32"/>
      <c r="D120" s="32"/>
      <c r="E120" s="251" t="str">
        <f>E7</f>
        <v>Výměna dveří ve dvoře, Ve Smečkách 33, Praha 1</v>
      </c>
      <c r="F120" s="252"/>
      <c r="G120" s="252"/>
      <c r="H120" s="252"/>
      <c r="I120" s="32"/>
      <c r="J120" s="32"/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" customFormat="1" ht="12" customHeight="1">
      <c r="A121" s="30"/>
      <c r="B121" s="31"/>
      <c r="C121" s="25" t="s">
        <v>115</v>
      </c>
      <c r="D121" s="32"/>
      <c r="E121" s="32"/>
      <c r="F121" s="32"/>
      <c r="G121" s="32"/>
      <c r="H121" s="32"/>
      <c r="I121" s="32"/>
      <c r="J121" s="32"/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16.5" customHeight="1">
      <c r="A122" s="30"/>
      <c r="B122" s="31"/>
      <c r="C122" s="32"/>
      <c r="D122" s="32"/>
      <c r="E122" s="237" t="str">
        <f>E9</f>
        <v>Smečky- dveře06 - Vstup označený 06</v>
      </c>
      <c r="F122" s="250"/>
      <c r="G122" s="250"/>
      <c r="H122" s="250"/>
      <c r="I122" s="32"/>
      <c r="J122" s="32"/>
      <c r="K122" s="32"/>
      <c r="L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" customFormat="1" ht="6.75" customHeight="1">
      <c r="A123" s="30"/>
      <c r="B123" s="31"/>
      <c r="C123" s="32"/>
      <c r="D123" s="32"/>
      <c r="E123" s="32"/>
      <c r="F123" s="32"/>
      <c r="G123" s="32"/>
      <c r="H123" s="32"/>
      <c r="I123" s="32"/>
      <c r="J123" s="32"/>
      <c r="K123" s="32"/>
      <c r="L123" s="47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12" customHeight="1">
      <c r="A124" s="30"/>
      <c r="B124" s="31"/>
      <c r="C124" s="25" t="s">
        <v>20</v>
      </c>
      <c r="D124" s="32"/>
      <c r="E124" s="32"/>
      <c r="F124" s="23" t="str">
        <f>F12</f>
        <v>Ve Smečkách 33, Praha 1</v>
      </c>
      <c r="G124" s="32"/>
      <c r="H124" s="32"/>
      <c r="I124" s="25" t="s">
        <v>22</v>
      </c>
      <c r="J124" s="62">
        <f>IF(J12="","",J12)</f>
        <v>0</v>
      </c>
      <c r="K124" s="32"/>
      <c r="L124" s="47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" customFormat="1" ht="6.75" customHeight="1">
      <c r="A125" s="30"/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47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1" customFormat="1" ht="15" customHeight="1">
      <c r="A126" s="30"/>
      <c r="B126" s="31"/>
      <c r="C126" s="25" t="s">
        <v>23</v>
      </c>
      <c r="D126" s="32"/>
      <c r="E126" s="32"/>
      <c r="F126" s="23" t="str">
        <f>E15</f>
        <v> </v>
      </c>
      <c r="G126" s="32"/>
      <c r="H126" s="32"/>
      <c r="I126" s="25" t="s">
        <v>29</v>
      </c>
      <c r="J126" s="28" t="str">
        <f>E21</f>
        <v> </v>
      </c>
      <c r="K126" s="32"/>
      <c r="L126" s="47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1" customFormat="1" ht="15" customHeight="1">
      <c r="A127" s="30"/>
      <c r="B127" s="31"/>
      <c r="C127" s="25" t="s">
        <v>27</v>
      </c>
      <c r="D127" s="32"/>
      <c r="E127" s="32"/>
      <c r="F127" s="23" t="str">
        <f>IF(E18="","",E18)</f>
        <v>Vyplň údaj</v>
      </c>
      <c r="G127" s="32"/>
      <c r="H127" s="32"/>
      <c r="I127" s="25" t="s">
        <v>31</v>
      </c>
      <c r="J127" s="28" t="str">
        <f>E24</f>
        <v> </v>
      </c>
      <c r="K127" s="32"/>
      <c r="L127" s="47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1" customFormat="1" ht="9.75" customHeight="1">
      <c r="A128" s="30"/>
      <c r="B128" s="31"/>
      <c r="C128" s="32"/>
      <c r="D128" s="32"/>
      <c r="E128" s="32"/>
      <c r="F128" s="32"/>
      <c r="G128" s="32"/>
      <c r="H128" s="32"/>
      <c r="I128" s="32"/>
      <c r="J128" s="32"/>
      <c r="K128" s="32"/>
      <c r="L128" s="47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10" customFormat="1" ht="29.25" customHeight="1">
      <c r="A129" s="153"/>
      <c r="B129" s="154"/>
      <c r="C129" s="155" t="s">
        <v>129</v>
      </c>
      <c r="D129" s="156" t="s">
        <v>58</v>
      </c>
      <c r="E129" s="156" t="s">
        <v>54</v>
      </c>
      <c r="F129" s="156" t="s">
        <v>55</v>
      </c>
      <c r="G129" s="156" t="s">
        <v>130</v>
      </c>
      <c r="H129" s="156" t="s">
        <v>131</v>
      </c>
      <c r="I129" s="156" t="s">
        <v>132</v>
      </c>
      <c r="J129" s="156" t="s">
        <v>119</v>
      </c>
      <c r="K129" s="157" t="s">
        <v>133</v>
      </c>
      <c r="L129" s="158"/>
      <c r="M129" s="70" t="s">
        <v>1</v>
      </c>
      <c r="N129" s="71" t="s">
        <v>37</v>
      </c>
      <c r="O129" s="71" t="s">
        <v>134</v>
      </c>
      <c r="P129" s="71" t="s">
        <v>135</v>
      </c>
      <c r="Q129" s="71" t="s">
        <v>136</v>
      </c>
      <c r="R129" s="71" t="s">
        <v>137</v>
      </c>
      <c r="S129" s="71" t="s">
        <v>138</v>
      </c>
      <c r="T129" s="72" t="s">
        <v>139</v>
      </c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</row>
    <row r="130" spans="1:63" s="1" customFormat="1" ht="22.5" customHeight="1">
      <c r="A130" s="30"/>
      <c r="B130" s="31"/>
      <c r="C130" s="77" t="s">
        <v>140</v>
      </c>
      <c r="D130" s="32"/>
      <c r="E130" s="32"/>
      <c r="F130" s="32"/>
      <c r="G130" s="32"/>
      <c r="H130" s="32"/>
      <c r="I130" s="32"/>
      <c r="J130" s="159">
        <f>BK130</f>
        <v>0</v>
      </c>
      <c r="K130" s="32"/>
      <c r="L130" s="35"/>
      <c r="M130" s="73"/>
      <c r="N130" s="160"/>
      <c r="O130" s="74"/>
      <c r="P130" s="161">
        <f>P131+P167</f>
        <v>0</v>
      </c>
      <c r="Q130" s="74"/>
      <c r="R130" s="161">
        <f>R131+R167</f>
        <v>2.14069618</v>
      </c>
      <c r="S130" s="74"/>
      <c r="T130" s="162">
        <f>T131+T167</f>
        <v>1.116992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T130" s="13" t="s">
        <v>72</v>
      </c>
      <c r="AU130" s="13" t="s">
        <v>121</v>
      </c>
      <c r="BK130" s="163">
        <f>BK131+BK167</f>
        <v>0</v>
      </c>
    </row>
    <row r="131" spans="2:63" s="11" customFormat="1" ht="25.5" customHeight="1">
      <c r="B131" s="164"/>
      <c r="C131" s="165"/>
      <c r="D131" s="166" t="s">
        <v>72</v>
      </c>
      <c r="E131" s="167" t="s">
        <v>141</v>
      </c>
      <c r="F131" s="167" t="s">
        <v>251</v>
      </c>
      <c r="G131" s="165"/>
      <c r="H131" s="165"/>
      <c r="I131" s="168"/>
      <c r="J131" s="169">
        <f>BK131</f>
        <v>0</v>
      </c>
      <c r="K131" s="165"/>
      <c r="L131" s="170"/>
      <c r="M131" s="171"/>
      <c r="N131" s="172"/>
      <c r="O131" s="172"/>
      <c r="P131" s="173">
        <f>P132+P141+P143+P145+P148+P153+P160+P165</f>
        <v>0</v>
      </c>
      <c r="Q131" s="172"/>
      <c r="R131" s="173">
        <f>R132+R141+R143+R145+R148+R153+R160+R165</f>
        <v>2.08373235</v>
      </c>
      <c r="S131" s="172"/>
      <c r="T131" s="174">
        <f>T132+T141+T143+T145+T148+T153+T160+T165</f>
        <v>1.116992</v>
      </c>
      <c r="AR131" s="175" t="s">
        <v>81</v>
      </c>
      <c r="AT131" s="176" t="s">
        <v>72</v>
      </c>
      <c r="AU131" s="176" t="s">
        <v>73</v>
      </c>
      <c r="AY131" s="175" t="s">
        <v>142</v>
      </c>
      <c r="BK131" s="177">
        <f>BK132+BK141+BK143+BK145+BK148+BK153+BK160+BK165</f>
        <v>0</v>
      </c>
    </row>
    <row r="132" spans="2:63" s="11" customFormat="1" ht="22.5" customHeight="1">
      <c r="B132" s="164"/>
      <c r="C132" s="165"/>
      <c r="D132" s="166" t="s">
        <v>72</v>
      </c>
      <c r="E132" s="178" t="s">
        <v>81</v>
      </c>
      <c r="F132" s="178" t="s">
        <v>463</v>
      </c>
      <c r="G132" s="165"/>
      <c r="H132" s="165"/>
      <c r="I132" s="168"/>
      <c r="J132" s="179">
        <f>BK132</f>
        <v>0</v>
      </c>
      <c r="K132" s="165"/>
      <c r="L132" s="170"/>
      <c r="M132" s="171"/>
      <c r="N132" s="172"/>
      <c r="O132" s="172"/>
      <c r="P132" s="173">
        <f>SUM(P133:P140)</f>
        <v>0</v>
      </c>
      <c r="Q132" s="172"/>
      <c r="R132" s="173">
        <f>SUM(R133:R140)</f>
        <v>0</v>
      </c>
      <c r="S132" s="172"/>
      <c r="T132" s="174">
        <f>SUM(T133:T140)</f>
        <v>0.8</v>
      </c>
      <c r="AR132" s="175" t="s">
        <v>81</v>
      </c>
      <c r="AT132" s="176" t="s">
        <v>72</v>
      </c>
      <c r="AU132" s="176" t="s">
        <v>81</v>
      </c>
      <c r="AY132" s="175" t="s">
        <v>142</v>
      </c>
      <c r="BK132" s="177">
        <f>SUM(BK133:BK140)</f>
        <v>0</v>
      </c>
    </row>
    <row r="133" spans="1:65" s="1" customFormat="1" ht="24" customHeight="1">
      <c r="A133" s="30"/>
      <c r="B133" s="31"/>
      <c r="C133" s="180" t="s">
        <v>81</v>
      </c>
      <c r="D133" s="180" t="s">
        <v>145</v>
      </c>
      <c r="E133" s="181" t="s">
        <v>464</v>
      </c>
      <c r="F133" s="182" t="s">
        <v>465</v>
      </c>
      <c r="G133" s="183" t="s">
        <v>192</v>
      </c>
      <c r="H133" s="184">
        <v>2.5</v>
      </c>
      <c r="I133" s="185"/>
      <c r="J133" s="186">
        <f aca="true" t="shared" si="0" ref="J133:J140">ROUND(I133*H133,2)</f>
        <v>0</v>
      </c>
      <c r="K133" s="182" t="s">
        <v>204</v>
      </c>
      <c r="L133" s="35"/>
      <c r="M133" s="187" t="s">
        <v>1</v>
      </c>
      <c r="N133" s="188" t="s">
        <v>38</v>
      </c>
      <c r="O133" s="67"/>
      <c r="P133" s="189">
        <f aca="true" t="shared" si="1" ref="P133:P140">O133*H133</f>
        <v>0</v>
      </c>
      <c r="Q133" s="189">
        <v>0</v>
      </c>
      <c r="R133" s="189">
        <f aca="true" t="shared" si="2" ref="R133:R140">Q133*H133</f>
        <v>0</v>
      </c>
      <c r="S133" s="189">
        <v>0.32</v>
      </c>
      <c r="T133" s="190">
        <f aca="true" t="shared" si="3" ref="T133:T140">S133*H133</f>
        <v>0.8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91" t="s">
        <v>150</v>
      </c>
      <c r="AT133" s="191" t="s">
        <v>145</v>
      </c>
      <c r="AU133" s="191" t="s">
        <v>83</v>
      </c>
      <c r="AY133" s="13" t="s">
        <v>142</v>
      </c>
      <c r="BE133" s="192">
        <f aca="true" t="shared" si="4" ref="BE133:BE140">IF(N133="základní",J133,0)</f>
        <v>0</v>
      </c>
      <c r="BF133" s="192">
        <f aca="true" t="shared" si="5" ref="BF133:BF140">IF(N133="snížená",J133,0)</f>
        <v>0</v>
      </c>
      <c r="BG133" s="192">
        <f aca="true" t="shared" si="6" ref="BG133:BG140">IF(N133="zákl. přenesená",J133,0)</f>
        <v>0</v>
      </c>
      <c r="BH133" s="192">
        <f aca="true" t="shared" si="7" ref="BH133:BH140">IF(N133="sníž. přenesená",J133,0)</f>
        <v>0</v>
      </c>
      <c r="BI133" s="192">
        <f aca="true" t="shared" si="8" ref="BI133:BI140">IF(N133="nulová",J133,0)</f>
        <v>0</v>
      </c>
      <c r="BJ133" s="13" t="s">
        <v>81</v>
      </c>
      <c r="BK133" s="192">
        <f aca="true" t="shared" si="9" ref="BK133:BK140">ROUND(I133*H133,2)</f>
        <v>0</v>
      </c>
      <c r="BL133" s="13" t="s">
        <v>150</v>
      </c>
      <c r="BM133" s="191" t="s">
        <v>466</v>
      </c>
    </row>
    <row r="134" spans="1:65" s="1" customFormat="1" ht="33" customHeight="1">
      <c r="A134" s="30"/>
      <c r="B134" s="31"/>
      <c r="C134" s="180" t="s">
        <v>83</v>
      </c>
      <c r="D134" s="180" t="s">
        <v>145</v>
      </c>
      <c r="E134" s="181" t="s">
        <v>467</v>
      </c>
      <c r="F134" s="182" t="s">
        <v>468</v>
      </c>
      <c r="G134" s="183" t="s">
        <v>469</v>
      </c>
      <c r="H134" s="184">
        <v>3</v>
      </c>
      <c r="I134" s="185"/>
      <c r="J134" s="186">
        <f t="shared" si="0"/>
        <v>0</v>
      </c>
      <c r="K134" s="182" t="s">
        <v>204</v>
      </c>
      <c r="L134" s="35"/>
      <c r="M134" s="187" t="s">
        <v>1</v>
      </c>
      <c r="N134" s="188" t="s">
        <v>38</v>
      </c>
      <c r="O134" s="67"/>
      <c r="P134" s="189">
        <f t="shared" si="1"/>
        <v>0</v>
      </c>
      <c r="Q134" s="189">
        <v>0</v>
      </c>
      <c r="R134" s="189">
        <f t="shared" si="2"/>
        <v>0</v>
      </c>
      <c r="S134" s="189">
        <v>0</v>
      </c>
      <c r="T134" s="190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91" t="s">
        <v>150</v>
      </c>
      <c r="AT134" s="191" t="s">
        <v>145</v>
      </c>
      <c r="AU134" s="191" t="s">
        <v>83</v>
      </c>
      <c r="AY134" s="13" t="s">
        <v>142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3" t="s">
        <v>81</v>
      </c>
      <c r="BK134" s="192">
        <f t="shared" si="9"/>
        <v>0</v>
      </c>
      <c r="BL134" s="13" t="s">
        <v>150</v>
      </c>
      <c r="BM134" s="191" t="s">
        <v>470</v>
      </c>
    </row>
    <row r="135" spans="1:65" s="1" customFormat="1" ht="33" customHeight="1">
      <c r="A135" s="30"/>
      <c r="B135" s="31"/>
      <c r="C135" s="180" t="s">
        <v>159</v>
      </c>
      <c r="D135" s="180" t="s">
        <v>145</v>
      </c>
      <c r="E135" s="181" t="s">
        <v>471</v>
      </c>
      <c r="F135" s="182" t="s">
        <v>472</v>
      </c>
      <c r="G135" s="183" t="s">
        <v>283</v>
      </c>
      <c r="H135" s="184">
        <v>1.155</v>
      </c>
      <c r="I135" s="185"/>
      <c r="J135" s="186">
        <f t="shared" si="0"/>
        <v>0</v>
      </c>
      <c r="K135" s="182" t="s">
        <v>204</v>
      </c>
      <c r="L135" s="35"/>
      <c r="M135" s="187" t="s">
        <v>1</v>
      </c>
      <c r="N135" s="188" t="s">
        <v>38</v>
      </c>
      <c r="O135" s="67"/>
      <c r="P135" s="189">
        <f t="shared" si="1"/>
        <v>0</v>
      </c>
      <c r="Q135" s="189">
        <v>0</v>
      </c>
      <c r="R135" s="189">
        <f t="shared" si="2"/>
        <v>0</v>
      </c>
      <c r="S135" s="189">
        <v>0</v>
      </c>
      <c r="T135" s="190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91" t="s">
        <v>150</v>
      </c>
      <c r="AT135" s="191" t="s">
        <v>145</v>
      </c>
      <c r="AU135" s="191" t="s">
        <v>83</v>
      </c>
      <c r="AY135" s="13" t="s">
        <v>142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3" t="s">
        <v>81</v>
      </c>
      <c r="BK135" s="192">
        <f t="shared" si="9"/>
        <v>0</v>
      </c>
      <c r="BL135" s="13" t="s">
        <v>150</v>
      </c>
      <c r="BM135" s="191" t="s">
        <v>473</v>
      </c>
    </row>
    <row r="136" spans="1:65" s="1" customFormat="1" ht="37.5" customHeight="1">
      <c r="A136" s="30"/>
      <c r="B136" s="31"/>
      <c r="C136" s="180" t="s">
        <v>150</v>
      </c>
      <c r="D136" s="180" t="s">
        <v>145</v>
      </c>
      <c r="E136" s="181" t="s">
        <v>474</v>
      </c>
      <c r="F136" s="182" t="s">
        <v>475</v>
      </c>
      <c r="G136" s="183" t="s">
        <v>283</v>
      </c>
      <c r="H136" s="184">
        <v>1.155</v>
      </c>
      <c r="I136" s="185"/>
      <c r="J136" s="186">
        <f t="shared" si="0"/>
        <v>0</v>
      </c>
      <c r="K136" s="182" t="s">
        <v>204</v>
      </c>
      <c r="L136" s="35"/>
      <c r="M136" s="187" t="s">
        <v>1</v>
      </c>
      <c r="N136" s="188" t="s">
        <v>38</v>
      </c>
      <c r="O136" s="67"/>
      <c r="P136" s="189">
        <f t="shared" si="1"/>
        <v>0</v>
      </c>
      <c r="Q136" s="189">
        <v>0</v>
      </c>
      <c r="R136" s="189">
        <f t="shared" si="2"/>
        <v>0</v>
      </c>
      <c r="S136" s="189">
        <v>0</v>
      </c>
      <c r="T136" s="190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91" t="s">
        <v>150</v>
      </c>
      <c r="AT136" s="191" t="s">
        <v>145</v>
      </c>
      <c r="AU136" s="191" t="s">
        <v>83</v>
      </c>
      <c r="AY136" s="13" t="s">
        <v>142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3" t="s">
        <v>81</v>
      </c>
      <c r="BK136" s="192">
        <f t="shared" si="9"/>
        <v>0</v>
      </c>
      <c r="BL136" s="13" t="s">
        <v>150</v>
      </c>
      <c r="BM136" s="191" t="s">
        <v>476</v>
      </c>
    </row>
    <row r="137" spans="1:65" s="1" customFormat="1" ht="37.5" customHeight="1">
      <c r="A137" s="30"/>
      <c r="B137" s="31"/>
      <c r="C137" s="180" t="s">
        <v>168</v>
      </c>
      <c r="D137" s="180" t="s">
        <v>145</v>
      </c>
      <c r="E137" s="181" t="s">
        <v>477</v>
      </c>
      <c r="F137" s="182" t="s">
        <v>478</v>
      </c>
      <c r="G137" s="183" t="s">
        <v>283</v>
      </c>
      <c r="H137" s="184">
        <v>10.395</v>
      </c>
      <c r="I137" s="185"/>
      <c r="J137" s="186">
        <f t="shared" si="0"/>
        <v>0</v>
      </c>
      <c r="K137" s="182" t="s">
        <v>204</v>
      </c>
      <c r="L137" s="35"/>
      <c r="M137" s="187" t="s">
        <v>1</v>
      </c>
      <c r="N137" s="188" t="s">
        <v>38</v>
      </c>
      <c r="O137" s="67"/>
      <c r="P137" s="189">
        <f t="shared" si="1"/>
        <v>0</v>
      </c>
      <c r="Q137" s="189">
        <v>0</v>
      </c>
      <c r="R137" s="189">
        <f t="shared" si="2"/>
        <v>0</v>
      </c>
      <c r="S137" s="189">
        <v>0</v>
      </c>
      <c r="T137" s="190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91" t="s">
        <v>150</v>
      </c>
      <c r="AT137" s="191" t="s">
        <v>145</v>
      </c>
      <c r="AU137" s="191" t="s">
        <v>83</v>
      </c>
      <c r="AY137" s="13" t="s">
        <v>142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3" t="s">
        <v>81</v>
      </c>
      <c r="BK137" s="192">
        <f t="shared" si="9"/>
        <v>0</v>
      </c>
      <c r="BL137" s="13" t="s">
        <v>150</v>
      </c>
      <c r="BM137" s="191" t="s">
        <v>479</v>
      </c>
    </row>
    <row r="138" spans="1:65" s="1" customFormat="1" ht="24" customHeight="1">
      <c r="A138" s="30"/>
      <c r="B138" s="31"/>
      <c r="C138" s="180" t="s">
        <v>172</v>
      </c>
      <c r="D138" s="180" t="s">
        <v>145</v>
      </c>
      <c r="E138" s="181" t="s">
        <v>480</v>
      </c>
      <c r="F138" s="182" t="s">
        <v>481</v>
      </c>
      <c r="G138" s="183" t="s">
        <v>283</v>
      </c>
      <c r="H138" s="184">
        <v>1.155</v>
      </c>
      <c r="I138" s="185"/>
      <c r="J138" s="186">
        <f t="shared" si="0"/>
        <v>0</v>
      </c>
      <c r="K138" s="182" t="s">
        <v>204</v>
      </c>
      <c r="L138" s="35"/>
      <c r="M138" s="187" t="s">
        <v>1</v>
      </c>
      <c r="N138" s="188" t="s">
        <v>38</v>
      </c>
      <c r="O138" s="67"/>
      <c r="P138" s="189">
        <f t="shared" si="1"/>
        <v>0</v>
      </c>
      <c r="Q138" s="189">
        <v>0</v>
      </c>
      <c r="R138" s="189">
        <f t="shared" si="2"/>
        <v>0</v>
      </c>
      <c r="S138" s="189">
        <v>0</v>
      </c>
      <c r="T138" s="190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91" t="s">
        <v>150</v>
      </c>
      <c r="AT138" s="191" t="s">
        <v>145</v>
      </c>
      <c r="AU138" s="191" t="s">
        <v>83</v>
      </c>
      <c r="AY138" s="13" t="s">
        <v>142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3" t="s">
        <v>81</v>
      </c>
      <c r="BK138" s="192">
        <f t="shared" si="9"/>
        <v>0</v>
      </c>
      <c r="BL138" s="13" t="s">
        <v>150</v>
      </c>
      <c r="BM138" s="191" t="s">
        <v>482</v>
      </c>
    </row>
    <row r="139" spans="1:65" s="1" customFormat="1" ht="24" customHeight="1">
      <c r="A139" s="30"/>
      <c r="B139" s="31"/>
      <c r="C139" s="180" t="s">
        <v>189</v>
      </c>
      <c r="D139" s="180" t="s">
        <v>145</v>
      </c>
      <c r="E139" s="181" t="s">
        <v>483</v>
      </c>
      <c r="F139" s="182" t="s">
        <v>484</v>
      </c>
      <c r="G139" s="183" t="s">
        <v>292</v>
      </c>
      <c r="H139" s="184">
        <v>1.155</v>
      </c>
      <c r="I139" s="185"/>
      <c r="J139" s="186">
        <f t="shared" si="0"/>
        <v>0</v>
      </c>
      <c r="K139" s="182" t="s">
        <v>204</v>
      </c>
      <c r="L139" s="35"/>
      <c r="M139" s="187" t="s">
        <v>1</v>
      </c>
      <c r="N139" s="188" t="s">
        <v>38</v>
      </c>
      <c r="O139" s="67"/>
      <c r="P139" s="189">
        <f t="shared" si="1"/>
        <v>0</v>
      </c>
      <c r="Q139" s="189">
        <v>0</v>
      </c>
      <c r="R139" s="189">
        <f t="shared" si="2"/>
        <v>0</v>
      </c>
      <c r="S139" s="189">
        <v>0</v>
      </c>
      <c r="T139" s="190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91" t="s">
        <v>150</v>
      </c>
      <c r="AT139" s="191" t="s">
        <v>145</v>
      </c>
      <c r="AU139" s="191" t="s">
        <v>83</v>
      </c>
      <c r="AY139" s="13" t="s">
        <v>142</v>
      </c>
      <c r="BE139" s="192">
        <f t="shared" si="4"/>
        <v>0</v>
      </c>
      <c r="BF139" s="192">
        <f t="shared" si="5"/>
        <v>0</v>
      </c>
      <c r="BG139" s="192">
        <f t="shared" si="6"/>
        <v>0</v>
      </c>
      <c r="BH139" s="192">
        <f t="shared" si="7"/>
        <v>0</v>
      </c>
      <c r="BI139" s="192">
        <f t="shared" si="8"/>
        <v>0</v>
      </c>
      <c r="BJ139" s="13" t="s">
        <v>81</v>
      </c>
      <c r="BK139" s="192">
        <f t="shared" si="9"/>
        <v>0</v>
      </c>
      <c r="BL139" s="13" t="s">
        <v>150</v>
      </c>
      <c r="BM139" s="191" t="s">
        <v>485</v>
      </c>
    </row>
    <row r="140" spans="1:65" s="1" customFormat="1" ht="16.5" customHeight="1">
      <c r="A140" s="30"/>
      <c r="B140" s="31"/>
      <c r="C140" s="180" t="s">
        <v>194</v>
      </c>
      <c r="D140" s="180" t="s">
        <v>145</v>
      </c>
      <c r="E140" s="181" t="s">
        <v>486</v>
      </c>
      <c r="F140" s="182" t="s">
        <v>487</v>
      </c>
      <c r="G140" s="183" t="s">
        <v>283</v>
      </c>
      <c r="H140" s="184">
        <v>1.155</v>
      </c>
      <c r="I140" s="185"/>
      <c r="J140" s="186">
        <f t="shared" si="0"/>
        <v>0</v>
      </c>
      <c r="K140" s="182" t="s">
        <v>204</v>
      </c>
      <c r="L140" s="35"/>
      <c r="M140" s="187" t="s">
        <v>1</v>
      </c>
      <c r="N140" s="188" t="s">
        <v>38</v>
      </c>
      <c r="O140" s="67"/>
      <c r="P140" s="189">
        <f t="shared" si="1"/>
        <v>0</v>
      </c>
      <c r="Q140" s="189">
        <v>0</v>
      </c>
      <c r="R140" s="189">
        <f t="shared" si="2"/>
        <v>0</v>
      </c>
      <c r="S140" s="189">
        <v>0</v>
      </c>
      <c r="T140" s="190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91" t="s">
        <v>150</v>
      </c>
      <c r="AT140" s="191" t="s">
        <v>145</v>
      </c>
      <c r="AU140" s="191" t="s">
        <v>83</v>
      </c>
      <c r="AY140" s="13" t="s">
        <v>142</v>
      </c>
      <c r="BE140" s="192">
        <f t="shared" si="4"/>
        <v>0</v>
      </c>
      <c r="BF140" s="192">
        <f t="shared" si="5"/>
        <v>0</v>
      </c>
      <c r="BG140" s="192">
        <f t="shared" si="6"/>
        <v>0</v>
      </c>
      <c r="BH140" s="192">
        <f t="shared" si="7"/>
        <v>0</v>
      </c>
      <c r="BI140" s="192">
        <f t="shared" si="8"/>
        <v>0</v>
      </c>
      <c r="BJ140" s="13" t="s">
        <v>81</v>
      </c>
      <c r="BK140" s="192">
        <f t="shared" si="9"/>
        <v>0</v>
      </c>
      <c r="BL140" s="13" t="s">
        <v>150</v>
      </c>
      <c r="BM140" s="191" t="s">
        <v>488</v>
      </c>
    </row>
    <row r="141" spans="2:63" s="11" customFormat="1" ht="22.5" customHeight="1">
      <c r="B141" s="164"/>
      <c r="C141" s="165"/>
      <c r="D141" s="166" t="s">
        <v>72</v>
      </c>
      <c r="E141" s="178" t="s">
        <v>83</v>
      </c>
      <c r="F141" s="178" t="s">
        <v>489</v>
      </c>
      <c r="G141" s="165"/>
      <c r="H141" s="165"/>
      <c r="I141" s="168"/>
      <c r="J141" s="179">
        <f>BK141</f>
        <v>0</v>
      </c>
      <c r="K141" s="165"/>
      <c r="L141" s="170"/>
      <c r="M141" s="171"/>
      <c r="N141" s="172"/>
      <c r="O141" s="172"/>
      <c r="P141" s="173">
        <f>P142</f>
        <v>0</v>
      </c>
      <c r="Q141" s="172"/>
      <c r="R141" s="173">
        <f>R142</f>
        <v>0.7248213</v>
      </c>
      <c r="S141" s="172"/>
      <c r="T141" s="174">
        <f>T142</f>
        <v>0</v>
      </c>
      <c r="AR141" s="175" t="s">
        <v>81</v>
      </c>
      <c r="AT141" s="176" t="s">
        <v>72</v>
      </c>
      <c r="AU141" s="176" t="s">
        <v>81</v>
      </c>
      <c r="AY141" s="175" t="s">
        <v>142</v>
      </c>
      <c r="BK141" s="177">
        <f>BK142</f>
        <v>0</v>
      </c>
    </row>
    <row r="142" spans="1:65" s="1" customFormat="1" ht="16.5" customHeight="1">
      <c r="A142" s="30"/>
      <c r="B142" s="31"/>
      <c r="C142" s="180" t="s">
        <v>143</v>
      </c>
      <c r="D142" s="180" t="s">
        <v>145</v>
      </c>
      <c r="E142" s="181" t="s">
        <v>490</v>
      </c>
      <c r="F142" s="182" t="s">
        <v>491</v>
      </c>
      <c r="G142" s="183" t="s">
        <v>283</v>
      </c>
      <c r="H142" s="184">
        <v>0.315</v>
      </c>
      <c r="I142" s="185"/>
      <c r="J142" s="186">
        <f>ROUND(I142*H142,2)</f>
        <v>0</v>
      </c>
      <c r="K142" s="182" t="s">
        <v>204</v>
      </c>
      <c r="L142" s="35"/>
      <c r="M142" s="187" t="s">
        <v>1</v>
      </c>
      <c r="N142" s="188" t="s">
        <v>38</v>
      </c>
      <c r="O142" s="67"/>
      <c r="P142" s="189">
        <f>O142*H142</f>
        <v>0</v>
      </c>
      <c r="Q142" s="189">
        <v>2.30102</v>
      </c>
      <c r="R142" s="189">
        <f>Q142*H142</f>
        <v>0.7248213</v>
      </c>
      <c r="S142" s="189">
        <v>0</v>
      </c>
      <c r="T142" s="190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91" t="s">
        <v>150</v>
      </c>
      <c r="AT142" s="191" t="s">
        <v>145</v>
      </c>
      <c r="AU142" s="191" t="s">
        <v>83</v>
      </c>
      <c r="AY142" s="13" t="s">
        <v>142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3" t="s">
        <v>81</v>
      </c>
      <c r="BK142" s="192">
        <f>ROUND(I142*H142,2)</f>
        <v>0</v>
      </c>
      <c r="BL142" s="13" t="s">
        <v>150</v>
      </c>
      <c r="BM142" s="191" t="s">
        <v>492</v>
      </c>
    </row>
    <row r="143" spans="2:63" s="11" customFormat="1" ht="22.5" customHeight="1">
      <c r="B143" s="164"/>
      <c r="C143" s="165"/>
      <c r="D143" s="166" t="s">
        <v>72</v>
      </c>
      <c r="E143" s="178" t="s">
        <v>159</v>
      </c>
      <c r="F143" s="178" t="s">
        <v>252</v>
      </c>
      <c r="G143" s="165"/>
      <c r="H143" s="165"/>
      <c r="I143" s="168"/>
      <c r="J143" s="179">
        <f>BK143</f>
        <v>0</v>
      </c>
      <c r="K143" s="165"/>
      <c r="L143" s="170"/>
      <c r="M143" s="171"/>
      <c r="N143" s="172"/>
      <c r="O143" s="172"/>
      <c r="P143" s="173">
        <f>P144</f>
        <v>0</v>
      </c>
      <c r="Q143" s="172"/>
      <c r="R143" s="173">
        <f>R144</f>
        <v>0.09148755</v>
      </c>
      <c r="S143" s="172"/>
      <c r="T143" s="174">
        <f>T144</f>
        <v>0</v>
      </c>
      <c r="AR143" s="175" t="s">
        <v>81</v>
      </c>
      <c r="AT143" s="176" t="s">
        <v>72</v>
      </c>
      <c r="AU143" s="176" t="s">
        <v>81</v>
      </c>
      <c r="AY143" s="175" t="s">
        <v>142</v>
      </c>
      <c r="BK143" s="177">
        <f>BK144</f>
        <v>0</v>
      </c>
    </row>
    <row r="144" spans="1:65" s="1" customFormat="1" ht="24" customHeight="1">
      <c r="A144" s="30"/>
      <c r="B144" s="31"/>
      <c r="C144" s="180" t="s">
        <v>201</v>
      </c>
      <c r="D144" s="180" t="s">
        <v>145</v>
      </c>
      <c r="E144" s="181" t="s">
        <v>493</v>
      </c>
      <c r="F144" s="182" t="s">
        <v>494</v>
      </c>
      <c r="G144" s="183" t="s">
        <v>192</v>
      </c>
      <c r="H144" s="184">
        <v>1.155</v>
      </c>
      <c r="I144" s="185"/>
      <c r="J144" s="186">
        <f>ROUND(I144*H144,2)</f>
        <v>0</v>
      </c>
      <c r="K144" s="182" t="s">
        <v>204</v>
      </c>
      <c r="L144" s="35"/>
      <c r="M144" s="187" t="s">
        <v>1</v>
      </c>
      <c r="N144" s="188" t="s">
        <v>38</v>
      </c>
      <c r="O144" s="67"/>
      <c r="P144" s="189">
        <f>O144*H144</f>
        <v>0</v>
      </c>
      <c r="Q144" s="189">
        <v>0.07921</v>
      </c>
      <c r="R144" s="189">
        <f>Q144*H144</f>
        <v>0.09148755</v>
      </c>
      <c r="S144" s="189">
        <v>0</v>
      </c>
      <c r="T144" s="190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91" t="s">
        <v>150</v>
      </c>
      <c r="AT144" s="191" t="s">
        <v>145</v>
      </c>
      <c r="AU144" s="191" t="s">
        <v>83</v>
      </c>
      <c r="AY144" s="13" t="s">
        <v>142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3" t="s">
        <v>81</v>
      </c>
      <c r="BK144" s="192">
        <f>ROUND(I144*H144,2)</f>
        <v>0</v>
      </c>
      <c r="BL144" s="13" t="s">
        <v>150</v>
      </c>
      <c r="BM144" s="191" t="s">
        <v>495</v>
      </c>
    </row>
    <row r="145" spans="2:63" s="11" customFormat="1" ht="22.5" customHeight="1">
      <c r="B145" s="164"/>
      <c r="C145" s="165"/>
      <c r="D145" s="166" t="s">
        <v>72</v>
      </c>
      <c r="E145" s="178" t="s">
        <v>168</v>
      </c>
      <c r="F145" s="178" t="s">
        <v>496</v>
      </c>
      <c r="G145" s="165"/>
      <c r="H145" s="165"/>
      <c r="I145" s="168"/>
      <c r="J145" s="179">
        <f>BK145</f>
        <v>0</v>
      </c>
      <c r="K145" s="165"/>
      <c r="L145" s="170"/>
      <c r="M145" s="171"/>
      <c r="N145" s="172"/>
      <c r="O145" s="172"/>
      <c r="P145" s="173">
        <f>SUM(P146:P147)</f>
        <v>0</v>
      </c>
      <c r="Q145" s="172"/>
      <c r="R145" s="173">
        <f>SUM(R146:R147)</f>
        <v>0.649632</v>
      </c>
      <c r="S145" s="172"/>
      <c r="T145" s="174">
        <f>SUM(T146:T147)</f>
        <v>0</v>
      </c>
      <c r="AR145" s="175" t="s">
        <v>81</v>
      </c>
      <c r="AT145" s="176" t="s">
        <v>72</v>
      </c>
      <c r="AU145" s="176" t="s">
        <v>81</v>
      </c>
      <c r="AY145" s="175" t="s">
        <v>142</v>
      </c>
      <c r="BK145" s="177">
        <f>SUM(BK146:BK147)</f>
        <v>0</v>
      </c>
    </row>
    <row r="146" spans="1:65" s="1" customFormat="1" ht="24" customHeight="1">
      <c r="A146" s="30"/>
      <c r="B146" s="31"/>
      <c r="C146" s="180" t="s">
        <v>206</v>
      </c>
      <c r="D146" s="180" t="s">
        <v>145</v>
      </c>
      <c r="E146" s="181" t="s">
        <v>497</v>
      </c>
      <c r="F146" s="182" t="s">
        <v>498</v>
      </c>
      <c r="G146" s="183" t="s">
        <v>192</v>
      </c>
      <c r="H146" s="184">
        <v>3</v>
      </c>
      <c r="I146" s="185"/>
      <c r="J146" s="186">
        <f>ROUND(I146*H146,2)</f>
        <v>0</v>
      </c>
      <c r="K146" s="182" t="s">
        <v>204</v>
      </c>
      <c r="L146" s="35"/>
      <c r="M146" s="187" t="s">
        <v>1</v>
      </c>
      <c r="N146" s="188" t="s">
        <v>38</v>
      </c>
      <c r="O146" s="67"/>
      <c r="P146" s="189">
        <f>O146*H146</f>
        <v>0</v>
      </c>
      <c r="Q146" s="189">
        <v>0.1837</v>
      </c>
      <c r="R146" s="189">
        <f>Q146*H146</f>
        <v>0.5511</v>
      </c>
      <c r="S146" s="189">
        <v>0</v>
      </c>
      <c r="T146" s="190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91" t="s">
        <v>150</v>
      </c>
      <c r="AT146" s="191" t="s">
        <v>145</v>
      </c>
      <c r="AU146" s="191" t="s">
        <v>83</v>
      </c>
      <c r="AY146" s="13" t="s">
        <v>142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3" t="s">
        <v>81</v>
      </c>
      <c r="BK146" s="192">
        <f>ROUND(I146*H146,2)</f>
        <v>0</v>
      </c>
      <c r="BL146" s="13" t="s">
        <v>150</v>
      </c>
      <c r="BM146" s="191" t="s">
        <v>499</v>
      </c>
    </row>
    <row r="147" spans="1:65" s="1" customFormat="1" ht="16.5" customHeight="1">
      <c r="A147" s="30"/>
      <c r="B147" s="31"/>
      <c r="C147" s="193" t="s">
        <v>213</v>
      </c>
      <c r="D147" s="193" t="s">
        <v>207</v>
      </c>
      <c r="E147" s="194" t="s">
        <v>500</v>
      </c>
      <c r="F147" s="195" t="s">
        <v>501</v>
      </c>
      <c r="G147" s="196" t="s">
        <v>192</v>
      </c>
      <c r="H147" s="197">
        <v>0.612</v>
      </c>
      <c r="I147" s="198"/>
      <c r="J147" s="199">
        <f>ROUND(I147*H147,2)</f>
        <v>0</v>
      </c>
      <c r="K147" s="195" t="s">
        <v>204</v>
      </c>
      <c r="L147" s="200"/>
      <c r="M147" s="201" t="s">
        <v>1</v>
      </c>
      <c r="N147" s="202" t="s">
        <v>38</v>
      </c>
      <c r="O147" s="67"/>
      <c r="P147" s="189">
        <f>O147*H147</f>
        <v>0</v>
      </c>
      <c r="Q147" s="189">
        <v>0.161</v>
      </c>
      <c r="R147" s="189">
        <f>Q147*H147</f>
        <v>0.098532</v>
      </c>
      <c r="S147" s="189">
        <v>0</v>
      </c>
      <c r="T147" s="190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91" t="s">
        <v>194</v>
      </c>
      <c r="AT147" s="191" t="s">
        <v>207</v>
      </c>
      <c r="AU147" s="191" t="s">
        <v>83</v>
      </c>
      <c r="AY147" s="13" t="s">
        <v>142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3" t="s">
        <v>81</v>
      </c>
      <c r="BK147" s="192">
        <f>ROUND(I147*H147,2)</f>
        <v>0</v>
      </c>
      <c r="BL147" s="13" t="s">
        <v>150</v>
      </c>
      <c r="BM147" s="191" t="s">
        <v>502</v>
      </c>
    </row>
    <row r="148" spans="2:63" s="11" customFormat="1" ht="22.5" customHeight="1">
      <c r="B148" s="164"/>
      <c r="C148" s="165"/>
      <c r="D148" s="166" t="s">
        <v>72</v>
      </c>
      <c r="E148" s="178" t="s">
        <v>172</v>
      </c>
      <c r="F148" s="178" t="s">
        <v>256</v>
      </c>
      <c r="G148" s="165"/>
      <c r="H148" s="165"/>
      <c r="I148" s="168"/>
      <c r="J148" s="179">
        <f>BK148</f>
        <v>0</v>
      </c>
      <c r="K148" s="165"/>
      <c r="L148" s="170"/>
      <c r="M148" s="171"/>
      <c r="N148" s="172"/>
      <c r="O148" s="172"/>
      <c r="P148" s="173">
        <f>SUM(P149:P152)</f>
        <v>0</v>
      </c>
      <c r="Q148" s="172"/>
      <c r="R148" s="173">
        <f>SUM(R149:R152)</f>
        <v>0.6176015</v>
      </c>
      <c r="S148" s="172"/>
      <c r="T148" s="174">
        <f>SUM(T149:T152)</f>
        <v>0</v>
      </c>
      <c r="AR148" s="175" t="s">
        <v>81</v>
      </c>
      <c r="AT148" s="176" t="s">
        <v>72</v>
      </c>
      <c r="AU148" s="176" t="s">
        <v>81</v>
      </c>
      <c r="AY148" s="175" t="s">
        <v>142</v>
      </c>
      <c r="BK148" s="177">
        <f>SUM(BK149:BK152)</f>
        <v>0</v>
      </c>
    </row>
    <row r="149" spans="1:65" s="1" customFormat="1" ht="16.5" customHeight="1">
      <c r="A149" s="30"/>
      <c r="B149" s="31"/>
      <c r="C149" s="180" t="s">
        <v>217</v>
      </c>
      <c r="D149" s="180" t="s">
        <v>145</v>
      </c>
      <c r="E149" s="181" t="s">
        <v>257</v>
      </c>
      <c r="F149" s="182" t="s">
        <v>258</v>
      </c>
      <c r="G149" s="183" t="s">
        <v>192</v>
      </c>
      <c r="H149" s="184">
        <v>2.2</v>
      </c>
      <c r="I149" s="185"/>
      <c r="J149" s="186">
        <f>ROUND(I149*H149,2)</f>
        <v>0</v>
      </c>
      <c r="K149" s="182" t="s">
        <v>204</v>
      </c>
      <c r="L149" s="35"/>
      <c r="M149" s="187" t="s">
        <v>1</v>
      </c>
      <c r="N149" s="188" t="s">
        <v>38</v>
      </c>
      <c r="O149" s="67"/>
      <c r="P149" s="189">
        <f>O149*H149</f>
        <v>0</v>
      </c>
      <c r="Q149" s="189">
        <v>0.03273</v>
      </c>
      <c r="R149" s="189">
        <f>Q149*H149</f>
        <v>0.07200600000000001</v>
      </c>
      <c r="S149" s="189">
        <v>0</v>
      </c>
      <c r="T149" s="190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91" t="s">
        <v>150</v>
      </c>
      <c r="AT149" s="191" t="s">
        <v>145</v>
      </c>
      <c r="AU149" s="191" t="s">
        <v>83</v>
      </c>
      <c r="AY149" s="13" t="s">
        <v>142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3" t="s">
        <v>81</v>
      </c>
      <c r="BK149" s="192">
        <f>ROUND(I149*H149,2)</f>
        <v>0</v>
      </c>
      <c r="BL149" s="13" t="s">
        <v>150</v>
      </c>
      <c r="BM149" s="191" t="s">
        <v>503</v>
      </c>
    </row>
    <row r="150" spans="1:65" s="1" customFormat="1" ht="24" customHeight="1">
      <c r="A150" s="30"/>
      <c r="B150" s="31"/>
      <c r="C150" s="180" t="s">
        <v>222</v>
      </c>
      <c r="D150" s="180" t="s">
        <v>145</v>
      </c>
      <c r="E150" s="181" t="s">
        <v>360</v>
      </c>
      <c r="F150" s="182" t="s">
        <v>361</v>
      </c>
      <c r="G150" s="183" t="s">
        <v>192</v>
      </c>
      <c r="H150" s="184">
        <v>2.311</v>
      </c>
      <c r="I150" s="185"/>
      <c r="J150" s="186">
        <f>ROUND(I150*H150,2)</f>
        <v>0</v>
      </c>
      <c r="K150" s="182" t="s">
        <v>204</v>
      </c>
      <c r="L150" s="35"/>
      <c r="M150" s="187" t="s">
        <v>1</v>
      </c>
      <c r="N150" s="188" t="s">
        <v>38</v>
      </c>
      <c r="O150" s="67"/>
      <c r="P150" s="189">
        <f>O150*H150</f>
        <v>0</v>
      </c>
      <c r="Q150" s="189">
        <v>0.01838</v>
      </c>
      <c r="R150" s="189">
        <f>Q150*H150</f>
        <v>0.04247618</v>
      </c>
      <c r="S150" s="189">
        <v>0</v>
      </c>
      <c r="T150" s="190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91" t="s">
        <v>150</v>
      </c>
      <c r="AT150" s="191" t="s">
        <v>145</v>
      </c>
      <c r="AU150" s="191" t="s">
        <v>83</v>
      </c>
      <c r="AY150" s="13" t="s">
        <v>142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3" t="s">
        <v>81</v>
      </c>
      <c r="BK150" s="192">
        <f>ROUND(I150*H150,2)</f>
        <v>0</v>
      </c>
      <c r="BL150" s="13" t="s">
        <v>150</v>
      </c>
      <c r="BM150" s="191" t="s">
        <v>504</v>
      </c>
    </row>
    <row r="151" spans="1:65" s="1" customFormat="1" ht="24" customHeight="1">
      <c r="A151" s="30"/>
      <c r="B151" s="31"/>
      <c r="C151" s="180" t="s">
        <v>8</v>
      </c>
      <c r="D151" s="180" t="s">
        <v>145</v>
      </c>
      <c r="E151" s="181" t="s">
        <v>260</v>
      </c>
      <c r="F151" s="182" t="s">
        <v>261</v>
      </c>
      <c r="G151" s="183" t="s">
        <v>233</v>
      </c>
      <c r="H151" s="184">
        <v>20.402</v>
      </c>
      <c r="I151" s="185"/>
      <c r="J151" s="186">
        <f>ROUND(I151*H151,2)</f>
        <v>0</v>
      </c>
      <c r="K151" s="182" t="s">
        <v>204</v>
      </c>
      <c r="L151" s="35"/>
      <c r="M151" s="187" t="s">
        <v>1</v>
      </c>
      <c r="N151" s="188" t="s">
        <v>38</v>
      </c>
      <c r="O151" s="67"/>
      <c r="P151" s="189">
        <f>O151*H151</f>
        <v>0</v>
      </c>
      <c r="Q151" s="189">
        <v>0.0015</v>
      </c>
      <c r="R151" s="189">
        <f>Q151*H151</f>
        <v>0.030603</v>
      </c>
      <c r="S151" s="189">
        <v>0</v>
      </c>
      <c r="T151" s="190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91" t="s">
        <v>150</v>
      </c>
      <c r="AT151" s="191" t="s">
        <v>145</v>
      </c>
      <c r="AU151" s="191" t="s">
        <v>83</v>
      </c>
      <c r="AY151" s="13" t="s">
        <v>142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3" t="s">
        <v>81</v>
      </c>
      <c r="BK151" s="192">
        <f>ROUND(I151*H151,2)</f>
        <v>0</v>
      </c>
      <c r="BL151" s="13" t="s">
        <v>150</v>
      </c>
      <c r="BM151" s="191" t="s">
        <v>505</v>
      </c>
    </row>
    <row r="152" spans="1:65" s="1" customFormat="1" ht="24" customHeight="1">
      <c r="A152" s="30"/>
      <c r="B152" s="31"/>
      <c r="C152" s="180" t="s">
        <v>163</v>
      </c>
      <c r="D152" s="180" t="s">
        <v>145</v>
      </c>
      <c r="E152" s="181" t="s">
        <v>263</v>
      </c>
      <c r="F152" s="182" t="s">
        <v>264</v>
      </c>
      <c r="G152" s="183" t="s">
        <v>192</v>
      </c>
      <c r="H152" s="184">
        <v>6.312</v>
      </c>
      <c r="I152" s="185"/>
      <c r="J152" s="186">
        <f>ROUND(I152*H152,2)</f>
        <v>0</v>
      </c>
      <c r="K152" s="182" t="s">
        <v>204</v>
      </c>
      <c r="L152" s="35"/>
      <c r="M152" s="187" t="s">
        <v>1</v>
      </c>
      <c r="N152" s="188" t="s">
        <v>38</v>
      </c>
      <c r="O152" s="67"/>
      <c r="P152" s="189">
        <f>O152*H152</f>
        <v>0</v>
      </c>
      <c r="Q152" s="189">
        <v>0.07486</v>
      </c>
      <c r="R152" s="189">
        <f>Q152*H152</f>
        <v>0.47251632</v>
      </c>
      <c r="S152" s="189">
        <v>0</v>
      </c>
      <c r="T152" s="190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91" t="s">
        <v>150</v>
      </c>
      <c r="AT152" s="191" t="s">
        <v>145</v>
      </c>
      <c r="AU152" s="191" t="s">
        <v>83</v>
      </c>
      <c r="AY152" s="13" t="s">
        <v>142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3" t="s">
        <v>81</v>
      </c>
      <c r="BK152" s="192">
        <f>ROUND(I152*H152,2)</f>
        <v>0</v>
      </c>
      <c r="BL152" s="13" t="s">
        <v>150</v>
      </c>
      <c r="BM152" s="191" t="s">
        <v>506</v>
      </c>
    </row>
    <row r="153" spans="2:63" s="11" customFormat="1" ht="22.5" customHeight="1">
      <c r="B153" s="164"/>
      <c r="C153" s="165"/>
      <c r="D153" s="166" t="s">
        <v>72</v>
      </c>
      <c r="E153" s="178" t="s">
        <v>143</v>
      </c>
      <c r="F153" s="178" t="s">
        <v>144</v>
      </c>
      <c r="G153" s="165"/>
      <c r="H153" s="165"/>
      <c r="I153" s="168"/>
      <c r="J153" s="179">
        <f>BK153</f>
        <v>0</v>
      </c>
      <c r="K153" s="165"/>
      <c r="L153" s="170"/>
      <c r="M153" s="171"/>
      <c r="N153" s="172"/>
      <c r="O153" s="172"/>
      <c r="P153" s="173">
        <f>SUM(P154:P159)</f>
        <v>0</v>
      </c>
      <c r="Q153" s="172"/>
      <c r="R153" s="173">
        <f>SUM(R154:R159)</f>
        <v>0.00018999999999999998</v>
      </c>
      <c r="S153" s="172"/>
      <c r="T153" s="174">
        <f>SUM(T154:T159)</f>
        <v>0.316992</v>
      </c>
      <c r="AR153" s="175" t="s">
        <v>81</v>
      </c>
      <c r="AT153" s="176" t="s">
        <v>72</v>
      </c>
      <c r="AU153" s="176" t="s">
        <v>81</v>
      </c>
      <c r="AY153" s="175" t="s">
        <v>142</v>
      </c>
      <c r="BK153" s="177">
        <f>SUM(BK154:BK159)</f>
        <v>0</v>
      </c>
    </row>
    <row r="154" spans="1:65" s="1" customFormat="1" ht="33" customHeight="1">
      <c r="A154" s="30"/>
      <c r="B154" s="31"/>
      <c r="C154" s="180" t="s">
        <v>235</v>
      </c>
      <c r="D154" s="180" t="s">
        <v>145</v>
      </c>
      <c r="E154" s="181" t="s">
        <v>146</v>
      </c>
      <c r="F154" s="182" t="s">
        <v>147</v>
      </c>
      <c r="G154" s="183" t="s">
        <v>148</v>
      </c>
      <c r="H154" s="184">
        <v>1</v>
      </c>
      <c r="I154" s="185"/>
      <c r="J154" s="186">
        <f aca="true" t="shared" si="10" ref="J154:J159">ROUND(I154*H154,2)</f>
        <v>0</v>
      </c>
      <c r="K154" s="182" t="s">
        <v>204</v>
      </c>
      <c r="L154" s="35"/>
      <c r="M154" s="187" t="s">
        <v>1</v>
      </c>
      <c r="N154" s="188" t="s">
        <v>38</v>
      </c>
      <c r="O154" s="67"/>
      <c r="P154" s="189">
        <f aca="true" t="shared" si="11" ref="P154:P159">O154*H154</f>
        <v>0</v>
      </c>
      <c r="Q154" s="189">
        <v>0.00013</v>
      </c>
      <c r="R154" s="189">
        <f aca="true" t="shared" si="12" ref="R154:R159">Q154*H154</f>
        <v>0.00013</v>
      </c>
      <c r="S154" s="189">
        <v>0</v>
      </c>
      <c r="T154" s="190">
        <f aca="true" t="shared" si="13" ref="T154:T159"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91" t="s">
        <v>150</v>
      </c>
      <c r="AT154" s="191" t="s">
        <v>145</v>
      </c>
      <c r="AU154" s="191" t="s">
        <v>83</v>
      </c>
      <c r="AY154" s="13" t="s">
        <v>142</v>
      </c>
      <c r="BE154" s="192">
        <f aca="true" t="shared" si="14" ref="BE154:BE159">IF(N154="základní",J154,0)</f>
        <v>0</v>
      </c>
      <c r="BF154" s="192">
        <f aca="true" t="shared" si="15" ref="BF154:BF159">IF(N154="snížená",J154,0)</f>
        <v>0</v>
      </c>
      <c r="BG154" s="192">
        <f aca="true" t="shared" si="16" ref="BG154:BG159">IF(N154="zákl. přenesená",J154,0)</f>
        <v>0</v>
      </c>
      <c r="BH154" s="192">
        <f aca="true" t="shared" si="17" ref="BH154:BH159">IF(N154="sníž. přenesená",J154,0)</f>
        <v>0</v>
      </c>
      <c r="BI154" s="192">
        <f aca="true" t="shared" si="18" ref="BI154:BI159">IF(N154="nulová",J154,0)</f>
        <v>0</v>
      </c>
      <c r="BJ154" s="13" t="s">
        <v>81</v>
      </c>
      <c r="BK154" s="192">
        <f aca="true" t="shared" si="19" ref="BK154:BK159">ROUND(I154*H154,2)</f>
        <v>0</v>
      </c>
      <c r="BL154" s="13" t="s">
        <v>150</v>
      </c>
      <c r="BM154" s="191" t="s">
        <v>507</v>
      </c>
    </row>
    <row r="155" spans="1:65" s="1" customFormat="1" ht="16.5" customHeight="1">
      <c r="A155" s="30"/>
      <c r="B155" s="31"/>
      <c r="C155" s="180" t="s">
        <v>239</v>
      </c>
      <c r="D155" s="180" t="s">
        <v>145</v>
      </c>
      <c r="E155" s="181" t="s">
        <v>268</v>
      </c>
      <c r="F155" s="182" t="s">
        <v>269</v>
      </c>
      <c r="G155" s="183" t="s">
        <v>148</v>
      </c>
      <c r="H155" s="184">
        <v>1</v>
      </c>
      <c r="I155" s="185"/>
      <c r="J155" s="186">
        <f t="shared" si="10"/>
        <v>0</v>
      </c>
      <c r="K155" s="182" t="s">
        <v>1</v>
      </c>
      <c r="L155" s="35"/>
      <c r="M155" s="187" t="s">
        <v>1</v>
      </c>
      <c r="N155" s="188" t="s">
        <v>38</v>
      </c>
      <c r="O155" s="67"/>
      <c r="P155" s="189">
        <f t="shared" si="11"/>
        <v>0</v>
      </c>
      <c r="Q155" s="189">
        <v>1E-05</v>
      </c>
      <c r="R155" s="189">
        <f t="shared" si="12"/>
        <v>1E-05</v>
      </c>
      <c r="S155" s="189">
        <v>0</v>
      </c>
      <c r="T155" s="190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91" t="s">
        <v>150</v>
      </c>
      <c r="AT155" s="191" t="s">
        <v>145</v>
      </c>
      <c r="AU155" s="191" t="s">
        <v>83</v>
      </c>
      <c r="AY155" s="13" t="s">
        <v>142</v>
      </c>
      <c r="BE155" s="192">
        <f t="shared" si="14"/>
        <v>0</v>
      </c>
      <c r="BF155" s="192">
        <f t="shared" si="15"/>
        <v>0</v>
      </c>
      <c r="BG155" s="192">
        <f t="shared" si="16"/>
        <v>0</v>
      </c>
      <c r="BH155" s="192">
        <f t="shared" si="17"/>
        <v>0</v>
      </c>
      <c r="BI155" s="192">
        <f t="shared" si="18"/>
        <v>0</v>
      </c>
      <c r="BJ155" s="13" t="s">
        <v>81</v>
      </c>
      <c r="BK155" s="192">
        <f t="shared" si="19"/>
        <v>0</v>
      </c>
      <c r="BL155" s="13" t="s">
        <v>150</v>
      </c>
      <c r="BM155" s="191" t="s">
        <v>508</v>
      </c>
    </row>
    <row r="156" spans="1:65" s="1" customFormat="1" ht="16.5" customHeight="1">
      <c r="A156" s="30"/>
      <c r="B156" s="31"/>
      <c r="C156" s="180" t="s">
        <v>176</v>
      </c>
      <c r="D156" s="180" t="s">
        <v>145</v>
      </c>
      <c r="E156" s="181" t="s">
        <v>271</v>
      </c>
      <c r="F156" s="182" t="s">
        <v>272</v>
      </c>
      <c r="G156" s="183" t="s">
        <v>148</v>
      </c>
      <c r="H156" s="184">
        <v>1</v>
      </c>
      <c r="I156" s="185"/>
      <c r="J156" s="186">
        <f t="shared" si="10"/>
        <v>0</v>
      </c>
      <c r="K156" s="182" t="s">
        <v>1</v>
      </c>
      <c r="L156" s="35"/>
      <c r="M156" s="187" t="s">
        <v>1</v>
      </c>
      <c r="N156" s="188" t="s">
        <v>38</v>
      </c>
      <c r="O156" s="67"/>
      <c r="P156" s="189">
        <f t="shared" si="11"/>
        <v>0</v>
      </c>
      <c r="Q156" s="189">
        <v>1E-05</v>
      </c>
      <c r="R156" s="189">
        <f t="shared" si="12"/>
        <v>1E-05</v>
      </c>
      <c r="S156" s="189">
        <v>0</v>
      </c>
      <c r="T156" s="190">
        <f t="shared" si="1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91" t="s">
        <v>150</v>
      </c>
      <c r="AT156" s="191" t="s">
        <v>145</v>
      </c>
      <c r="AU156" s="191" t="s">
        <v>83</v>
      </c>
      <c r="AY156" s="13" t="s">
        <v>142</v>
      </c>
      <c r="BE156" s="192">
        <f t="shared" si="14"/>
        <v>0</v>
      </c>
      <c r="BF156" s="192">
        <f t="shared" si="15"/>
        <v>0</v>
      </c>
      <c r="BG156" s="192">
        <f t="shared" si="16"/>
        <v>0</v>
      </c>
      <c r="BH156" s="192">
        <f t="shared" si="17"/>
        <v>0</v>
      </c>
      <c r="BI156" s="192">
        <f t="shared" si="18"/>
        <v>0</v>
      </c>
      <c r="BJ156" s="13" t="s">
        <v>81</v>
      </c>
      <c r="BK156" s="192">
        <f t="shared" si="19"/>
        <v>0</v>
      </c>
      <c r="BL156" s="13" t="s">
        <v>150</v>
      </c>
      <c r="BM156" s="191" t="s">
        <v>509</v>
      </c>
    </row>
    <row r="157" spans="1:65" s="1" customFormat="1" ht="16.5" customHeight="1">
      <c r="A157" s="30"/>
      <c r="B157" s="31"/>
      <c r="C157" s="180" t="s">
        <v>180</v>
      </c>
      <c r="D157" s="180" t="s">
        <v>145</v>
      </c>
      <c r="E157" s="181" t="s">
        <v>152</v>
      </c>
      <c r="F157" s="182" t="s">
        <v>153</v>
      </c>
      <c r="G157" s="183" t="s">
        <v>148</v>
      </c>
      <c r="H157" s="184">
        <v>1</v>
      </c>
      <c r="I157" s="185"/>
      <c r="J157" s="186">
        <f t="shared" si="10"/>
        <v>0</v>
      </c>
      <c r="K157" s="182" t="s">
        <v>1</v>
      </c>
      <c r="L157" s="35"/>
      <c r="M157" s="187" t="s">
        <v>1</v>
      </c>
      <c r="N157" s="188" t="s">
        <v>38</v>
      </c>
      <c r="O157" s="67"/>
      <c r="P157" s="189">
        <f t="shared" si="11"/>
        <v>0</v>
      </c>
      <c r="Q157" s="189">
        <v>4E-05</v>
      </c>
      <c r="R157" s="189">
        <f t="shared" si="12"/>
        <v>4E-05</v>
      </c>
      <c r="S157" s="189">
        <v>0</v>
      </c>
      <c r="T157" s="190">
        <f t="shared" si="1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91" t="s">
        <v>150</v>
      </c>
      <c r="AT157" s="191" t="s">
        <v>145</v>
      </c>
      <c r="AU157" s="191" t="s">
        <v>83</v>
      </c>
      <c r="AY157" s="13" t="s">
        <v>142</v>
      </c>
      <c r="BE157" s="192">
        <f t="shared" si="14"/>
        <v>0</v>
      </c>
      <c r="BF157" s="192">
        <f t="shared" si="15"/>
        <v>0</v>
      </c>
      <c r="BG157" s="192">
        <f t="shared" si="16"/>
        <v>0</v>
      </c>
      <c r="BH157" s="192">
        <f t="shared" si="17"/>
        <v>0</v>
      </c>
      <c r="BI157" s="192">
        <f t="shared" si="18"/>
        <v>0</v>
      </c>
      <c r="BJ157" s="13" t="s">
        <v>81</v>
      </c>
      <c r="BK157" s="192">
        <f t="shared" si="19"/>
        <v>0</v>
      </c>
      <c r="BL157" s="13" t="s">
        <v>150</v>
      </c>
      <c r="BM157" s="191" t="s">
        <v>510</v>
      </c>
    </row>
    <row r="158" spans="1:65" s="1" customFormat="1" ht="21.75" customHeight="1">
      <c r="A158" s="30"/>
      <c r="B158" s="31"/>
      <c r="C158" s="180" t="s">
        <v>7</v>
      </c>
      <c r="D158" s="180" t="s">
        <v>145</v>
      </c>
      <c r="E158" s="181" t="s">
        <v>285</v>
      </c>
      <c r="F158" s="182" t="s">
        <v>286</v>
      </c>
      <c r="G158" s="183" t="s">
        <v>192</v>
      </c>
      <c r="H158" s="184">
        <v>3.342</v>
      </c>
      <c r="I158" s="185"/>
      <c r="J158" s="186">
        <f t="shared" si="10"/>
        <v>0</v>
      </c>
      <c r="K158" s="182" t="s">
        <v>204</v>
      </c>
      <c r="L158" s="35"/>
      <c r="M158" s="187" t="s">
        <v>1</v>
      </c>
      <c r="N158" s="188" t="s">
        <v>38</v>
      </c>
      <c r="O158" s="67"/>
      <c r="P158" s="189">
        <f t="shared" si="11"/>
        <v>0</v>
      </c>
      <c r="Q158" s="189">
        <v>0</v>
      </c>
      <c r="R158" s="189">
        <f t="shared" si="12"/>
        <v>0</v>
      </c>
      <c r="S158" s="189">
        <v>0.076</v>
      </c>
      <c r="T158" s="190">
        <f t="shared" si="13"/>
        <v>0.253992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91" t="s">
        <v>150</v>
      </c>
      <c r="AT158" s="191" t="s">
        <v>145</v>
      </c>
      <c r="AU158" s="191" t="s">
        <v>83</v>
      </c>
      <c r="AY158" s="13" t="s">
        <v>142</v>
      </c>
      <c r="BE158" s="192">
        <f t="shared" si="14"/>
        <v>0</v>
      </c>
      <c r="BF158" s="192">
        <f t="shared" si="15"/>
        <v>0</v>
      </c>
      <c r="BG158" s="192">
        <f t="shared" si="16"/>
        <v>0</v>
      </c>
      <c r="BH158" s="192">
        <f t="shared" si="17"/>
        <v>0</v>
      </c>
      <c r="BI158" s="192">
        <f t="shared" si="18"/>
        <v>0</v>
      </c>
      <c r="BJ158" s="13" t="s">
        <v>81</v>
      </c>
      <c r="BK158" s="192">
        <f t="shared" si="19"/>
        <v>0</v>
      </c>
      <c r="BL158" s="13" t="s">
        <v>150</v>
      </c>
      <c r="BM158" s="191" t="s">
        <v>511</v>
      </c>
    </row>
    <row r="159" spans="1:65" s="1" customFormat="1" ht="16.5" customHeight="1">
      <c r="A159" s="30"/>
      <c r="B159" s="31"/>
      <c r="C159" s="180" t="s">
        <v>512</v>
      </c>
      <c r="D159" s="180" t="s">
        <v>145</v>
      </c>
      <c r="E159" s="181" t="s">
        <v>379</v>
      </c>
      <c r="F159" s="182" t="s">
        <v>513</v>
      </c>
      <c r="G159" s="183" t="s">
        <v>148</v>
      </c>
      <c r="H159" s="184">
        <v>1</v>
      </c>
      <c r="I159" s="185"/>
      <c r="J159" s="186">
        <f t="shared" si="10"/>
        <v>0</v>
      </c>
      <c r="K159" s="182" t="s">
        <v>204</v>
      </c>
      <c r="L159" s="35"/>
      <c r="M159" s="187" t="s">
        <v>1</v>
      </c>
      <c r="N159" s="188" t="s">
        <v>38</v>
      </c>
      <c r="O159" s="67"/>
      <c r="P159" s="189">
        <f t="shared" si="11"/>
        <v>0</v>
      </c>
      <c r="Q159" s="189">
        <v>0</v>
      </c>
      <c r="R159" s="189">
        <f t="shared" si="12"/>
        <v>0</v>
      </c>
      <c r="S159" s="189">
        <v>0.063</v>
      </c>
      <c r="T159" s="190">
        <f t="shared" si="13"/>
        <v>0.063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91" t="s">
        <v>150</v>
      </c>
      <c r="AT159" s="191" t="s">
        <v>145</v>
      </c>
      <c r="AU159" s="191" t="s">
        <v>83</v>
      </c>
      <c r="AY159" s="13" t="s">
        <v>142</v>
      </c>
      <c r="BE159" s="192">
        <f t="shared" si="14"/>
        <v>0</v>
      </c>
      <c r="BF159" s="192">
        <f t="shared" si="15"/>
        <v>0</v>
      </c>
      <c r="BG159" s="192">
        <f t="shared" si="16"/>
        <v>0</v>
      </c>
      <c r="BH159" s="192">
        <f t="shared" si="17"/>
        <v>0</v>
      </c>
      <c r="BI159" s="192">
        <f t="shared" si="18"/>
        <v>0</v>
      </c>
      <c r="BJ159" s="13" t="s">
        <v>81</v>
      </c>
      <c r="BK159" s="192">
        <f t="shared" si="19"/>
        <v>0</v>
      </c>
      <c r="BL159" s="13" t="s">
        <v>150</v>
      </c>
      <c r="BM159" s="191" t="s">
        <v>514</v>
      </c>
    </row>
    <row r="160" spans="2:63" s="11" customFormat="1" ht="22.5" customHeight="1">
      <c r="B160" s="164"/>
      <c r="C160" s="165"/>
      <c r="D160" s="166" t="s">
        <v>72</v>
      </c>
      <c r="E160" s="178" t="s">
        <v>288</v>
      </c>
      <c r="F160" s="178" t="s">
        <v>289</v>
      </c>
      <c r="G160" s="165"/>
      <c r="H160" s="165"/>
      <c r="I160" s="168"/>
      <c r="J160" s="179">
        <f>BK160</f>
        <v>0</v>
      </c>
      <c r="K160" s="165"/>
      <c r="L160" s="170"/>
      <c r="M160" s="171"/>
      <c r="N160" s="172"/>
      <c r="O160" s="172"/>
      <c r="P160" s="173">
        <f>SUM(P161:P164)</f>
        <v>0</v>
      </c>
      <c r="Q160" s="172"/>
      <c r="R160" s="173">
        <f>SUM(R161:R164)</f>
        <v>0</v>
      </c>
      <c r="S160" s="172"/>
      <c r="T160" s="174">
        <f>SUM(T161:T164)</f>
        <v>0</v>
      </c>
      <c r="AR160" s="175" t="s">
        <v>81</v>
      </c>
      <c r="AT160" s="176" t="s">
        <v>72</v>
      </c>
      <c r="AU160" s="176" t="s">
        <v>81</v>
      </c>
      <c r="AY160" s="175" t="s">
        <v>142</v>
      </c>
      <c r="BK160" s="177">
        <f>SUM(BK161:BK164)</f>
        <v>0</v>
      </c>
    </row>
    <row r="161" spans="1:65" s="1" customFormat="1" ht="24" customHeight="1">
      <c r="A161" s="30"/>
      <c r="B161" s="31"/>
      <c r="C161" s="180" t="s">
        <v>320</v>
      </c>
      <c r="D161" s="180" t="s">
        <v>145</v>
      </c>
      <c r="E161" s="181" t="s">
        <v>294</v>
      </c>
      <c r="F161" s="182" t="s">
        <v>295</v>
      </c>
      <c r="G161" s="183" t="s">
        <v>292</v>
      </c>
      <c r="H161" s="184">
        <v>1.117</v>
      </c>
      <c r="I161" s="185"/>
      <c r="J161" s="186">
        <f>ROUND(I161*H161,2)</f>
        <v>0</v>
      </c>
      <c r="K161" s="182" t="s">
        <v>204</v>
      </c>
      <c r="L161" s="35"/>
      <c r="M161" s="187" t="s">
        <v>1</v>
      </c>
      <c r="N161" s="188" t="s">
        <v>38</v>
      </c>
      <c r="O161" s="67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91" t="s">
        <v>150</v>
      </c>
      <c r="AT161" s="191" t="s">
        <v>145</v>
      </c>
      <c r="AU161" s="191" t="s">
        <v>83</v>
      </c>
      <c r="AY161" s="13" t="s">
        <v>142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3" t="s">
        <v>81</v>
      </c>
      <c r="BK161" s="192">
        <f>ROUND(I161*H161,2)</f>
        <v>0</v>
      </c>
      <c r="BL161" s="13" t="s">
        <v>150</v>
      </c>
      <c r="BM161" s="191" t="s">
        <v>515</v>
      </c>
    </row>
    <row r="162" spans="1:65" s="1" customFormat="1" ht="24" customHeight="1">
      <c r="A162" s="30"/>
      <c r="B162" s="31"/>
      <c r="C162" s="180" t="s">
        <v>324</v>
      </c>
      <c r="D162" s="180" t="s">
        <v>145</v>
      </c>
      <c r="E162" s="181" t="s">
        <v>290</v>
      </c>
      <c r="F162" s="182" t="s">
        <v>291</v>
      </c>
      <c r="G162" s="183" t="s">
        <v>292</v>
      </c>
      <c r="H162" s="184">
        <v>1.117</v>
      </c>
      <c r="I162" s="185"/>
      <c r="J162" s="186">
        <f>ROUND(I162*H162,2)</f>
        <v>0</v>
      </c>
      <c r="K162" s="182" t="s">
        <v>204</v>
      </c>
      <c r="L162" s="35"/>
      <c r="M162" s="187" t="s">
        <v>1</v>
      </c>
      <c r="N162" s="188" t="s">
        <v>38</v>
      </c>
      <c r="O162" s="67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91" t="s">
        <v>150</v>
      </c>
      <c r="AT162" s="191" t="s">
        <v>145</v>
      </c>
      <c r="AU162" s="191" t="s">
        <v>83</v>
      </c>
      <c r="AY162" s="13" t="s">
        <v>142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3" t="s">
        <v>81</v>
      </c>
      <c r="BK162" s="192">
        <f>ROUND(I162*H162,2)</f>
        <v>0</v>
      </c>
      <c r="BL162" s="13" t="s">
        <v>150</v>
      </c>
      <c r="BM162" s="191" t="s">
        <v>516</v>
      </c>
    </row>
    <row r="163" spans="1:65" s="1" customFormat="1" ht="33" customHeight="1">
      <c r="A163" s="30"/>
      <c r="B163" s="31"/>
      <c r="C163" s="180" t="s">
        <v>328</v>
      </c>
      <c r="D163" s="180" t="s">
        <v>145</v>
      </c>
      <c r="E163" s="181" t="s">
        <v>297</v>
      </c>
      <c r="F163" s="182" t="s">
        <v>298</v>
      </c>
      <c r="G163" s="183" t="s">
        <v>292</v>
      </c>
      <c r="H163" s="184">
        <v>21.223</v>
      </c>
      <c r="I163" s="185"/>
      <c r="J163" s="186">
        <f>ROUND(I163*H163,2)</f>
        <v>0</v>
      </c>
      <c r="K163" s="182" t="s">
        <v>204</v>
      </c>
      <c r="L163" s="35"/>
      <c r="M163" s="187" t="s">
        <v>1</v>
      </c>
      <c r="N163" s="188" t="s">
        <v>38</v>
      </c>
      <c r="O163" s="67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91" t="s">
        <v>150</v>
      </c>
      <c r="AT163" s="191" t="s">
        <v>145</v>
      </c>
      <c r="AU163" s="191" t="s">
        <v>83</v>
      </c>
      <c r="AY163" s="13" t="s">
        <v>142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3" t="s">
        <v>81</v>
      </c>
      <c r="BK163" s="192">
        <f>ROUND(I163*H163,2)</f>
        <v>0</v>
      </c>
      <c r="BL163" s="13" t="s">
        <v>150</v>
      </c>
      <c r="BM163" s="191" t="s">
        <v>517</v>
      </c>
    </row>
    <row r="164" spans="1:65" s="1" customFormat="1" ht="33" customHeight="1">
      <c r="A164" s="30"/>
      <c r="B164" s="31"/>
      <c r="C164" s="180" t="s">
        <v>332</v>
      </c>
      <c r="D164" s="180" t="s">
        <v>145</v>
      </c>
      <c r="E164" s="181" t="s">
        <v>300</v>
      </c>
      <c r="F164" s="182" t="s">
        <v>301</v>
      </c>
      <c r="G164" s="183" t="s">
        <v>292</v>
      </c>
      <c r="H164" s="184">
        <v>1.117</v>
      </c>
      <c r="I164" s="185"/>
      <c r="J164" s="186">
        <f>ROUND(I164*H164,2)</f>
        <v>0</v>
      </c>
      <c r="K164" s="182" t="s">
        <v>204</v>
      </c>
      <c r="L164" s="35"/>
      <c r="M164" s="187" t="s">
        <v>1</v>
      </c>
      <c r="N164" s="188" t="s">
        <v>38</v>
      </c>
      <c r="O164" s="67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91" t="s">
        <v>150</v>
      </c>
      <c r="AT164" s="191" t="s">
        <v>145</v>
      </c>
      <c r="AU164" s="191" t="s">
        <v>83</v>
      </c>
      <c r="AY164" s="13" t="s">
        <v>142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3" t="s">
        <v>81</v>
      </c>
      <c r="BK164" s="192">
        <f>ROUND(I164*H164,2)</f>
        <v>0</v>
      </c>
      <c r="BL164" s="13" t="s">
        <v>150</v>
      </c>
      <c r="BM164" s="191" t="s">
        <v>518</v>
      </c>
    </row>
    <row r="165" spans="2:63" s="11" customFormat="1" ht="22.5" customHeight="1">
      <c r="B165" s="164"/>
      <c r="C165" s="165"/>
      <c r="D165" s="166" t="s">
        <v>72</v>
      </c>
      <c r="E165" s="178" t="s">
        <v>303</v>
      </c>
      <c r="F165" s="178" t="s">
        <v>304</v>
      </c>
      <c r="G165" s="165"/>
      <c r="H165" s="165"/>
      <c r="I165" s="168"/>
      <c r="J165" s="179">
        <f>BK165</f>
        <v>0</v>
      </c>
      <c r="K165" s="165"/>
      <c r="L165" s="170"/>
      <c r="M165" s="171"/>
      <c r="N165" s="172"/>
      <c r="O165" s="172"/>
      <c r="P165" s="173">
        <f>P166</f>
        <v>0</v>
      </c>
      <c r="Q165" s="172"/>
      <c r="R165" s="173">
        <f>R166</f>
        <v>0</v>
      </c>
      <c r="S165" s="172"/>
      <c r="T165" s="174">
        <f>T166</f>
        <v>0</v>
      </c>
      <c r="AR165" s="175" t="s">
        <v>81</v>
      </c>
      <c r="AT165" s="176" t="s">
        <v>72</v>
      </c>
      <c r="AU165" s="176" t="s">
        <v>81</v>
      </c>
      <c r="AY165" s="175" t="s">
        <v>142</v>
      </c>
      <c r="BK165" s="177">
        <f>BK166</f>
        <v>0</v>
      </c>
    </row>
    <row r="166" spans="1:65" s="1" customFormat="1" ht="16.5" customHeight="1">
      <c r="A166" s="30"/>
      <c r="B166" s="31"/>
      <c r="C166" s="180" t="s">
        <v>335</v>
      </c>
      <c r="D166" s="180" t="s">
        <v>145</v>
      </c>
      <c r="E166" s="181" t="s">
        <v>305</v>
      </c>
      <c r="F166" s="182" t="s">
        <v>306</v>
      </c>
      <c r="G166" s="183" t="s">
        <v>292</v>
      </c>
      <c r="H166" s="184">
        <v>2.084</v>
      </c>
      <c r="I166" s="185"/>
      <c r="J166" s="186">
        <f>ROUND(I166*H166,2)</f>
        <v>0</v>
      </c>
      <c r="K166" s="182" t="s">
        <v>204</v>
      </c>
      <c r="L166" s="35"/>
      <c r="M166" s="187" t="s">
        <v>1</v>
      </c>
      <c r="N166" s="188" t="s">
        <v>38</v>
      </c>
      <c r="O166" s="67"/>
      <c r="P166" s="189">
        <f>O166*H166</f>
        <v>0</v>
      </c>
      <c r="Q166" s="189">
        <v>0</v>
      </c>
      <c r="R166" s="189">
        <f>Q166*H166</f>
        <v>0</v>
      </c>
      <c r="S166" s="189">
        <v>0</v>
      </c>
      <c r="T166" s="190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91" t="s">
        <v>150</v>
      </c>
      <c r="AT166" s="191" t="s">
        <v>145</v>
      </c>
      <c r="AU166" s="191" t="s">
        <v>83</v>
      </c>
      <c r="AY166" s="13" t="s">
        <v>142</v>
      </c>
      <c r="BE166" s="192">
        <f>IF(N166="základní",J166,0)</f>
        <v>0</v>
      </c>
      <c r="BF166" s="192">
        <f>IF(N166="snížená",J166,0)</f>
        <v>0</v>
      </c>
      <c r="BG166" s="192">
        <f>IF(N166="zákl. přenesená",J166,0)</f>
        <v>0</v>
      </c>
      <c r="BH166" s="192">
        <f>IF(N166="sníž. přenesená",J166,0)</f>
        <v>0</v>
      </c>
      <c r="BI166" s="192">
        <f>IF(N166="nulová",J166,0)</f>
        <v>0</v>
      </c>
      <c r="BJ166" s="13" t="s">
        <v>81</v>
      </c>
      <c r="BK166" s="192">
        <f>ROUND(I166*H166,2)</f>
        <v>0</v>
      </c>
      <c r="BL166" s="13" t="s">
        <v>150</v>
      </c>
      <c r="BM166" s="191" t="s">
        <v>519</v>
      </c>
    </row>
    <row r="167" spans="2:63" s="11" customFormat="1" ht="25.5" customHeight="1">
      <c r="B167" s="164"/>
      <c r="C167" s="165"/>
      <c r="D167" s="166" t="s">
        <v>72</v>
      </c>
      <c r="E167" s="167" t="s">
        <v>155</v>
      </c>
      <c r="F167" s="167" t="s">
        <v>156</v>
      </c>
      <c r="G167" s="165"/>
      <c r="H167" s="165"/>
      <c r="I167" s="168"/>
      <c r="J167" s="169">
        <f>BK167</f>
        <v>0</v>
      </c>
      <c r="K167" s="165"/>
      <c r="L167" s="170"/>
      <c r="M167" s="171"/>
      <c r="N167" s="172"/>
      <c r="O167" s="172"/>
      <c r="P167" s="173">
        <f>P168+P174+P179+P184</f>
        <v>0</v>
      </c>
      <c r="Q167" s="172"/>
      <c r="R167" s="173">
        <f>R168+R174+R179+R184</f>
        <v>0.05696383000000001</v>
      </c>
      <c r="S167" s="172"/>
      <c r="T167" s="174">
        <f>T168+T174+T179+T184</f>
        <v>0</v>
      </c>
      <c r="AR167" s="175" t="s">
        <v>83</v>
      </c>
      <c r="AT167" s="176" t="s">
        <v>72</v>
      </c>
      <c r="AU167" s="176" t="s">
        <v>73</v>
      </c>
      <c r="AY167" s="175" t="s">
        <v>142</v>
      </c>
      <c r="BK167" s="177">
        <f>BK168+BK174+BK179+BK184</f>
        <v>0</v>
      </c>
    </row>
    <row r="168" spans="2:63" s="11" customFormat="1" ht="22.5" customHeight="1">
      <c r="B168" s="164"/>
      <c r="C168" s="165"/>
      <c r="D168" s="166" t="s">
        <v>72</v>
      </c>
      <c r="E168" s="178" t="s">
        <v>157</v>
      </c>
      <c r="F168" s="178" t="s">
        <v>158</v>
      </c>
      <c r="G168" s="165"/>
      <c r="H168" s="165"/>
      <c r="I168" s="168"/>
      <c r="J168" s="179">
        <f>BK168</f>
        <v>0</v>
      </c>
      <c r="K168" s="165"/>
      <c r="L168" s="170"/>
      <c r="M168" s="171"/>
      <c r="N168" s="172"/>
      <c r="O168" s="172"/>
      <c r="P168" s="173">
        <f>SUM(P169:P173)</f>
        <v>0</v>
      </c>
      <c r="Q168" s="172"/>
      <c r="R168" s="173">
        <f>SUM(R169:R173)</f>
        <v>0.025514400000000003</v>
      </c>
      <c r="S168" s="172"/>
      <c r="T168" s="174">
        <f>SUM(T169:T173)</f>
        <v>0</v>
      </c>
      <c r="AR168" s="175" t="s">
        <v>83</v>
      </c>
      <c r="AT168" s="176" t="s">
        <v>72</v>
      </c>
      <c r="AU168" s="176" t="s">
        <v>81</v>
      </c>
      <c r="AY168" s="175" t="s">
        <v>142</v>
      </c>
      <c r="BK168" s="177">
        <f>SUM(BK169:BK173)</f>
        <v>0</v>
      </c>
    </row>
    <row r="169" spans="1:65" s="1" customFormat="1" ht="16.5" customHeight="1">
      <c r="A169" s="30"/>
      <c r="B169" s="31"/>
      <c r="C169" s="180" t="s">
        <v>337</v>
      </c>
      <c r="D169" s="180" t="s">
        <v>145</v>
      </c>
      <c r="E169" s="181" t="s">
        <v>520</v>
      </c>
      <c r="F169" s="182" t="s">
        <v>521</v>
      </c>
      <c r="G169" s="183" t="s">
        <v>192</v>
      </c>
      <c r="H169" s="184">
        <v>1.44</v>
      </c>
      <c r="I169" s="185"/>
      <c r="J169" s="186">
        <f>ROUND(I169*H169,2)</f>
        <v>0</v>
      </c>
      <c r="K169" s="182" t="s">
        <v>204</v>
      </c>
      <c r="L169" s="35"/>
      <c r="M169" s="187" t="s">
        <v>1</v>
      </c>
      <c r="N169" s="188" t="s">
        <v>38</v>
      </c>
      <c r="O169" s="67"/>
      <c r="P169" s="189">
        <f>O169*H169</f>
        <v>0</v>
      </c>
      <c r="Q169" s="189">
        <v>0.00026</v>
      </c>
      <c r="R169" s="189">
        <f>Q169*H169</f>
        <v>0.00037439999999999994</v>
      </c>
      <c r="S169" s="189">
        <v>0</v>
      </c>
      <c r="T169" s="190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91" t="s">
        <v>163</v>
      </c>
      <c r="AT169" s="191" t="s">
        <v>145</v>
      </c>
      <c r="AU169" s="191" t="s">
        <v>83</v>
      </c>
      <c r="AY169" s="13" t="s">
        <v>142</v>
      </c>
      <c r="BE169" s="192">
        <f>IF(N169="základní",J169,0)</f>
        <v>0</v>
      </c>
      <c r="BF169" s="192">
        <f>IF(N169="snížená",J169,0)</f>
        <v>0</v>
      </c>
      <c r="BG169" s="192">
        <f>IF(N169="zákl. přenesená",J169,0)</f>
        <v>0</v>
      </c>
      <c r="BH169" s="192">
        <f>IF(N169="sníž. přenesená",J169,0)</f>
        <v>0</v>
      </c>
      <c r="BI169" s="192">
        <f>IF(N169="nulová",J169,0)</f>
        <v>0</v>
      </c>
      <c r="BJ169" s="13" t="s">
        <v>81</v>
      </c>
      <c r="BK169" s="192">
        <f>ROUND(I169*H169,2)</f>
        <v>0</v>
      </c>
      <c r="BL169" s="13" t="s">
        <v>163</v>
      </c>
      <c r="BM169" s="191" t="s">
        <v>522</v>
      </c>
    </row>
    <row r="170" spans="1:65" s="1" customFormat="1" ht="24" customHeight="1">
      <c r="A170" s="30"/>
      <c r="B170" s="31"/>
      <c r="C170" s="180" t="s">
        <v>340</v>
      </c>
      <c r="D170" s="180" t="s">
        <v>145</v>
      </c>
      <c r="E170" s="181" t="s">
        <v>390</v>
      </c>
      <c r="F170" s="182" t="s">
        <v>391</v>
      </c>
      <c r="G170" s="183" t="s">
        <v>148</v>
      </c>
      <c r="H170" s="184">
        <v>1</v>
      </c>
      <c r="I170" s="185"/>
      <c r="J170" s="186">
        <f>ROUND(I170*H170,2)</f>
        <v>0</v>
      </c>
      <c r="K170" s="182" t="s">
        <v>204</v>
      </c>
      <c r="L170" s="35"/>
      <c r="M170" s="187" t="s">
        <v>1</v>
      </c>
      <c r="N170" s="188" t="s">
        <v>38</v>
      </c>
      <c r="O170" s="67"/>
      <c r="P170" s="189">
        <f>O170*H170</f>
        <v>0</v>
      </c>
      <c r="Q170" s="189">
        <v>0.00091</v>
      </c>
      <c r="R170" s="189">
        <f>Q170*H170</f>
        <v>0.00091</v>
      </c>
      <c r="S170" s="189">
        <v>0</v>
      </c>
      <c r="T170" s="190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91" t="s">
        <v>163</v>
      </c>
      <c r="AT170" s="191" t="s">
        <v>145</v>
      </c>
      <c r="AU170" s="191" t="s">
        <v>83</v>
      </c>
      <c r="AY170" s="13" t="s">
        <v>142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3" t="s">
        <v>81</v>
      </c>
      <c r="BK170" s="192">
        <f>ROUND(I170*H170,2)</f>
        <v>0</v>
      </c>
      <c r="BL170" s="13" t="s">
        <v>163</v>
      </c>
      <c r="BM170" s="191" t="s">
        <v>523</v>
      </c>
    </row>
    <row r="171" spans="1:65" s="1" customFormat="1" ht="24" customHeight="1">
      <c r="A171" s="30"/>
      <c r="B171" s="31"/>
      <c r="C171" s="180" t="s">
        <v>342</v>
      </c>
      <c r="D171" s="180" t="s">
        <v>145</v>
      </c>
      <c r="E171" s="181" t="s">
        <v>329</v>
      </c>
      <c r="F171" s="182" t="s">
        <v>446</v>
      </c>
      <c r="G171" s="183" t="s">
        <v>265</v>
      </c>
      <c r="H171" s="184">
        <v>1</v>
      </c>
      <c r="I171" s="185"/>
      <c r="J171" s="186">
        <f>ROUND(I171*H171,2)</f>
        <v>0</v>
      </c>
      <c r="K171" s="182" t="s">
        <v>204</v>
      </c>
      <c r="L171" s="35"/>
      <c r="M171" s="187" t="s">
        <v>1</v>
      </c>
      <c r="N171" s="188" t="s">
        <v>38</v>
      </c>
      <c r="O171" s="67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91" t="s">
        <v>163</v>
      </c>
      <c r="AT171" s="191" t="s">
        <v>145</v>
      </c>
      <c r="AU171" s="191" t="s">
        <v>83</v>
      </c>
      <c r="AY171" s="13" t="s">
        <v>142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3" t="s">
        <v>81</v>
      </c>
      <c r="BK171" s="192">
        <f>ROUND(I171*H171,2)</f>
        <v>0</v>
      </c>
      <c r="BL171" s="13" t="s">
        <v>163</v>
      </c>
      <c r="BM171" s="191" t="s">
        <v>524</v>
      </c>
    </row>
    <row r="172" spans="1:65" s="1" customFormat="1" ht="33" customHeight="1">
      <c r="A172" s="30"/>
      <c r="B172" s="31"/>
      <c r="C172" s="193" t="s">
        <v>347</v>
      </c>
      <c r="D172" s="193" t="s">
        <v>207</v>
      </c>
      <c r="E172" s="194" t="s">
        <v>393</v>
      </c>
      <c r="F172" s="195" t="s">
        <v>525</v>
      </c>
      <c r="G172" s="196" t="s">
        <v>148</v>
      </c>
      <c r="H172" s="197">
        <v>1</v>
      </c>
      <c r="I172" s="198"/>
      <c r="J172" s="199">
        <f>ROUND(I172*H172,2)</f>
        <v>0</v>
      </c>
      <c r="K172" s="195" t="s">
        <v>1</v>
      </c>
      <c r="L172" s="200"/>
      <c r="M172" s="201" t="s">
        <v>1</v>
      </c>
      <c r="N172" s="202" t="s">
        <v>38</v>
      </c>
      <c r="O172" s="67"/>
      <c r="P172" s="189">
        <f>O172*H172</f>
        <v>0</v>
      </c>
      <c r="Q172" s="189">
        <v>0.02423</v>
      </c>
      <c r="R172" s="189">
        <f>Q172*H172</f>
        <v>0.02423</v>
      </c>
      <c r="S172" s="189">
        <v>0</v>
      </c>
      <c r="T172" s="190">
        <f>S172*H172</f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91" t="s">
        <v>211</v>
      </c>
      <c r="AT172" s="191" t="s">
        <v>207</v>
      </c>
      <c r="AU172" s="191" t="s">
        <v>83</v>
      </c>
      <c r="AY172" s="13" t="s">
        <v>142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3" t="s">
        <v>81</v>
      </c>
      <c r="BK172" s="192">
        <f>ROUND(I172*H172,2)</f>
        <v>0</v>
      </c>
      <c r="BL172" s="13" t="s">
        <v>163</v>
      </c>
      <c r="BM172" s="191" t="s">
        <v>526</v>
      </c>
    </row>
    <row r="173" spans="1:65" s="1" customFormat="1" ht="16.5" customHeight="1">
      <c r="A173" s="30"/>
      <c r="B173" s="31"/>
      <c r="C173" s="180" t="s">
        <v>351</v>
      </c>
      <c r="D173" s="180" t="s">
        <v>145</v>
      </c>
      <c r="E173" s="181" t="s">
        <v>333</v>
      </c>
      <c r="F173" s="182" t="s">
        <v>241</v>
      </c>
      <c r="G173" s="183" t="s">
        <v>242</v>
      </c>
      <c r="H173" s="203"/>
      <c r="I173" s="185"/>
      <c r="J173" s="186">
        <f>ROUND(I173*H173,2)</f>
        <v>0</v>
      </c>
      <c r="K173" s="182" t="s">
        <v>204</v>
      </c>
      <c r="L173" s="35"/>
      <c r="M173" s="187" t="s">
        <v>1</v>
      </c>
      <c r="N173" s="188" t="s">
        <v>38</v>
      </c>
      <c r="O173" s="67"/>
      <c r="P173" s="189">
        <f>O173*H173</f>
        <v>0</v>
      </c>
      <c r="Q173" s="189">
        <v>0</v>
      </c>
      <c r="R173" s="189">
        <f>Q173*H173</f>
        <v>0</v>
      </c>
      <c r="S173" s="189">
        <v>0</v>
      </c>
      <c r="T173" s="190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91" t="s">
        <v>163</v>
      </c>
      <c r="AT173" s="191" t="s">
        <v>145</v>
      </c>
      <c r="AU173" s="191" t="s">
        <v>83</v>
      </c>
      <c r="AY173" s="13" t="s">
        <v>142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3" t="s">
        <v>81</v>
      </c>
      <c r="BK173" s="192">
        <f>ROUND(I173*H173,2)</f>
        <v>0</v>
      </c>
      <c r="BL173" s="13" t="s">
        <v>163</v>
      </c>
      <c r="BM173" s="191" t="s">
        <v>527</v>
      </c>
    </row>
    <row r="174" spans="2:63" s="11" customFormat="1" ht="22.5" customHeight="1">
      <c r="B174" s="164"/>
      <c r="C174" s="165"/>
      <c r="D174" s="166" t="s">
        <v>72</v>
      </c>
      <c r="E174" s="178" t="s">
        <v>449</v>
      </c>
      <c r="F174" s="178" t="s">
        <v>450</v>
      </c>
      <c r="G174" s="165"/>
      <c r="H174" s="165"/>
      <c r="I174" s="168"/>
      <c r="J174" s="179">
        <f>BK174</f>
        <v>0</v>
      </c>
      <c r="K174" s="165"/>
      <c r="L174" s="170"/>
      <c r="M174" s="171"/>
      <c r="N174" s="172"/>
      <c r="O174" s="172"/>
      <c r="P174" s="173">
        <f>SUM(P175:P178)</f>
        <v>0</v>
      </c>
      <c r="Q174" s="172"/>
      <c r="R174" s="173">
        <f>SUM(R175:R178)</f>
        <v>0.0208194</v>
      </c>
      <c r="S174" s="172"/>
      <c r="T174" s="174">
        <f>SUM(T175:T178)</f>
        <v>0</v>
      </c>
      <c r="AR174" s="175" t="s">
        <v>83</v>
      </c>
      <c r="AT174" s="176" t="s">
        <v>72</v>
      </c>
      <c r="AU174" s="176" t="s">
        <v>81</v>
      </c>
      <c r="AY174" s="175" t="s">
        <v>142</v>
      </c>
      <c r="BK174" s="177">
        <f>SUM(BK175:BK178)</f>
        <v>0</v>
      </c>
    </row>
    <row r="175" spans="1:65" s="1" customFormat="1" ht="16.5" customHeight="1">
      <c r="A175" s="30"/>
      <c r="B175" s="31"/>
      <c r="C175" s="180" t="s">
        <v>211</v>
      </c>
      <c r="D175" s="180" t="s">
        <v>145</v>
      </c>
      <c r="E175" s="181" t="s">
        <v>528</v>
      </c>
      <c r="F175" s="182" t="s">
        <v>529</v>
      </c>
      <c r="G175" s="183" t="s">
        <v>192</v>
      </c>
      <c r="H175" s="184">
        <v>1.99</v>
      </c>
      <c r="I175" s="185"/>
      <c r="J175" s="186">
        <f>ROUND(I175*H175,2)</f>
        <v>0</v>
      </c>
      <c r="K175" s="182" t="s">
        <v>204</v>
      </c>
      <c r="L175" s="35"/>
      <c r="M175" s="187" t="s">
        <v>1</v>
      </c>
      <c r="N175" s="188" t="s">
        <v>38</v>
      </c>
      <c r="O175" s="67"/>
      <c r="P175" s="189">
        <f>O175*H175</f>
        <v>0</v>
      </c>
      <c r="Q175" s="189">
        <v>6E-05</v>
      </c>
      <c r="R175" s="189">
        <f>Q175*H175</f>
        <v>0.0001194</v>
      </c>
      <c r="S175" s="189">
        <v>0</v>
      </c>
      <c r="T175" s="190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91" t="s">
        <v>163</v>
      </c>
      <c r="AT175" s="191" t="s">
        <v>145</v>
      </c>
      <c r="AU175" s="191" t="s">
        <v>83</v>
      </c>
      <c r="AY175" s="13" t="s">
        <v>142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3" t="s">
        <v>81</v>
      </c>
      <c r="BK175" s="192">
        <f>ROUND(I175*H175,2)</f>
        <v>0</v>
      </c>
      <c r="BL175" s="13" t="s">
        <v>163</v>
      </c>
      <c r="BM175" s="191" t="s">
        <v>530</v>
      </c>
    </row>
    <row r="176" spans="1:65" s="1" customFormat="1" ht="16.5" customHeight="1">
      <c r="A176" s="30"/>
      <c r="B176" s="31"/>
      <c r="C176" s="193" t="s">
        <v>531</v>
      </c>
      <c r="D176" s="193" t="s">
        <v>207</v>
      </c>
      <c r="E176" s="194" t="s">
        <v>532</v>
      </c>
      <c r="F176" s="195" t="s">
        <v>533</v>
      </c>
      <c r="G176" s="196" t="s">
        <v>192</v>
      </c>
      <c r="H176" s="197">
        <v>2.07</v>
      </c>
      <c r="I176" s="198"/>
      <c r="J176" s="199">
        <f>ROUND(I176*H176,2)</f>
        <v>0</v>
      </c>
      <c r="K176" s="195" t="s">
        <v>204</v>
      </c>
      <c r="L176" s="200"/>
      <c r="M176" s="201" t="s">
        <v>1</v>
      </c>
      <c r="N176" s="202" t="s">
        <v>38</v>
      </c>
      <c r="O176" s="67"/>
      <c r="P176" s="189">
        <f>O176*H176</f>
        <v>0</v>
      </c>
      <c r="Q176" s="189">
        <v>0.01</v>
      </c>
      <c r="R176" s="189">
        <f>Q176*H176</f>
        <v>0.0207</v>
      </c>
      <c r="S176" s="189">
        <v>0</v>
      </c>
      <c r="T176" s="190">
        <f>S176*H176</f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91" t="s">
        <v>211</v>
      </c>
      <c r="AT176" s="191" t="s">
        <v>207</v>
      </c>
      <c r="AU176" s="191" t="s">
        <v>83</v>
      </c>
      <c r="AY176" s="13" t="s">
        <v>142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3" t="s">
        <v>81</v>
      </c>
      <c r="BK176" s="192">
        <f>ROUND(I176*H176,2)</f>
        <v>0</v>
      </c>
      <c r="BL176" s="13" t="s">
        <v>163</v>
      </c>
      <c r="BM176" s="191" t="s">
        <v>534</v>
      </c>
    </row>
    <row r="177" spans="1:65" s="1" customFormat="1" ht="21.75" customHeight="1">
      <c r="A177" s="30"/>
      <c r="B177" s="31"/>
      <c r="C177" s="180" t="s">
        <v>535</v>
      </c>
      <c r="D177" s="180" t="s">
        <v>145</v>
      </c>
      <c r="E177" s="181" t="s">
        <v>387</v>
      </c>
      <c r="F177" s="182" t="s">
        <v>388</v>
      </c>
      <c r="G177" s="183" t="s">
        <v>265</v>
      </c>
      <c r="H177" s="184">
        <v>2</v>
      </c>
      <c r="I177" s="185"/>
      <c r="J177" s="186">
        <f>ROUND(I177*H177,2)</f>
        <v>0</v>
      </c>
      <c r="K177" s="182" t="s">
        <v>204</v>
      </c>
      <c r="L177" s="35"/>
      <c r="M177" s="187" t="s">
        <v>1</v>
      </c>
      <c r="N177" s="188" t="s">
        <v>38</v>
      </c>
      <c r="O177" s="67"/>
      <c r="P177" s="189">
        <f>O177*H177</f>
        <v>0</v>
      </c>
      <c r="Q177" s="189">
        <v>0</v>
      </c>
      <c r="R177" s="189">
        <f>Q177*H177</f>
        <v>0</v>
      </c>
      <c r="S177" s="189">
        <v>0</v>
      </c>
      <c r="T177" s="190">
        <f>S177*H177</f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91" t="s">
        <v>163</v>
      </c>
      <c r="AT177" s="191" t="s">
        <v>145</v>
      </c>
      <c r="AU177" s="191" t="s">
        <v>83</v>
      </c>
      <c r="AY177" s="13" t="s">
        <v>142</v>
      </c>
      <c r="BE177" s="192">
        <f>IF(N177="základní",J177,0)</f>
        <v>0</v>
      </c>
      <c r="BF177" s="192">
        <f>IF(N177="snížená",J177,0)</f>
        <v>0</v>
      </c>
      <c r="BG177" s="192">
        <f>IF(N177="zákl. přenesená",J177,0)</f>
        <v>0</v>
      </c>
      <c r="BH177" s="192">
        <f>IF(N177="sníž. přenesená",J177,0)</f>
        <v>0</v>
      </c>
      <c r="BI177" s="192">
        <f>IF(N177="nulová",J177,0)</f>
        <v>0</v>
      </c>
      <c r="BJ177" s="13" t="s">
        <v>81</v>
      </c>
      <c r="BK177" s="192">
        <f>ROUND(I177*H177,2)</f>
        <v>0</v>
      </c>
      <c r="BL177" s="13" t="s">
        <v>163</v>
      </c>
      <c r="BM177" s="191" t="s">
        <v>536</v>
      </c>
    </row>
    <row r="178" spans="1:65" s="1" customFormat="1" ht="16.5" customHeight="1">
      <c r="A178" s="30"/>
      <c r="B178" s="31"/>
      <c r="C178" s="180" t="s">
        <v>537</v>
      </c>
      <c r="D178" s="180" t="s">
        <v>145</v>
      </c>
      <c r="E178" s="181" t="s">
        <v>538</v>
      </c>
      <c r="F178" s="182" t="s">
        <v>241</v>
      </c>
      <c r="G178" s="183" t="s">
        <v>242</v>
      </c>
      <c r="H178" s="203"/>
      <c r="I178" s="185"/>
      <c r="J178" s="186">
        <f>ROUND(I178*H178,2)</f>
        <v>0</v>
      </c>
      <c r="K178" s="182" t="s">
        <v>204</v>
      </c>
      <c r="L178" s="35"/>
      <c r="M178" s="187" t="s">
        <v>1</v>
      </c>
      <c r="N178" s="188" t="s">
        <v>38</v>
      </c>
      <c r="O178" s="67"/>
      <c r="P178" s="189">
        <f>O178*H178</f>
        <v>0</v>
      </c>
      <c r="Q178" s="189">
        <v>0</v>
      </c>
      <c r="R178" s="189">
        <f>Q178*H178</f>
        <v>0</v>
      </c>
      <c r="S178" s="189">
        <v>0</v>
      </c>
      <c r="T178" s="190">
        <f>S178*H178</f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91" t="s">
        <v>163</v>
      </c>
      <c r="AT178" s="191" t="s">
        <v>145</v>
      </c>
      <c r="AU178" s="191" t="s">
        <v>83</v>
      </c>
      <c r="AY178" s="13" t="s">
        <v>142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3" t="s">
        <v>81</v>
      </c>
      <c r="BK178" s="192">
        <f>ROUND(I178*H178,2)</f>
        <v>0</v>
      </c>
      <c r="BL178" s="13" t="s">
        <v>163</v>
      </c>
      <c r="BM178" s="191" t="s">
        <v>539</v>
      </c>
    </row>
    <row r="179" spans="2:63" s="11" customFormat="1" ht="22.5" customHeight="1">
      <c r="B179" s="164"/>
      <c r="C179" s="165"/>
      <c r="D179" s="166" t="s">
        <v>72</v>
      </c>
      <c r="E179" s="178" t="s">
        <v>187</v>
      </c>
      <c r="F179" s="178" t="s">
        <v>188</v>
      </c>
      <c r="G179" s="165"/>
      <c r="H179" s="165"/>
      <c r="I179" s="168"/>
      <c r="J179" s="179">
        <f>BK179</f>
        <v>0</v>
      </c>
      <c r="K179" s="165"/>
      <c r="L179" s="170"/>
      <c r="M179" s="171"/>
      <c r="N179" s="172"/>
      <c r="O179" s="172"/>
      <c r="P179" s="173">
        <f>SUM(P180:P183)</f>
        <v>0</v>
      </c>
      <c r="Q179" s="172"/>
      <c r="R179" s="173">
        <f>SUM(R180:R183)</f>
        <v>0.00937372</v>
      </c>
      <c r="S179" s="172"/>
      <c r="T179" s="174">
        <f>SUM(T180:T183)</f>
        <v>0</v>
      </c>
      <c r="AR179" s="175" t="s">
        <v>83</v>
      </c>
      <c r="AT179" s="176" t="s">
        <v>72</v>
      </c>
      <c r="AU179" s="176" t="s">
        <v>81</v>
      </c>
      <c r="AY179" s="175" t="s">
        <v>142</v>
      </c>
      <c r="BK179" s="177">
        <f>SUM(BK180:BK183)</f>
        <v>0</v>
      </c>
    </row>
    <row r="180" spans="1:65" s="1" customFormat="1" ht="24" customHeight="1">
      <c r="A180" s="30"/>
      <c r="B180" s="31"/>
      <c r="C180" s="180" t="s">
        <v>540</v>
      </c>
      <c r="D180" s="180" t="s">
        <v>145</v>
      </c>
      <c r="E180" s="181" t="s">
        <v>202</v>
      </c>
      <c r="F180" s="182" t="s">
        <v>203</v>
      </c>
      <c r="G180" s="183" t="s">
        <v>192</v>
      </c>
      <c r="H180" s="184">
        <v>20.831</v>
      </c>
      <c r="I180" s="185"/>
      <c r="J180" s="186">
        <f>ROUND(I180*H180,2)</f>
        <v>0</v>
      </c>
      <c r="K180" s="182" t="s">
        <v>204</v>
      </c>
      <c r="L180" s="35"/>
      <c r="M180" s="187" t="s">
        <v>1</v>
      </c>
      <c r="N180" s="188" t="s">
        <v>38</v>
      </c>
      <c r="O180" s="67"/>
      <c r="P180" s="189">
        <f>O180*H180</f>
        <v>0</v>
      </c>
      <c r="Q180" s="189">
        <v>0</v>
      </c>
      <c r="R180" s="189">
        <f>Q180*H180</f>
        <v>0</v>
      </c>
      <c r="S180" s="189">
        <v>0</v>
      </c>
      <c r="T180" s="190">
        <f>S180*H180</f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91" t="s">
        <v>163</v>
      </c>
      <c r="AT180" s="191" t="s">
        <v>145</v>
      </c>
      <c r="AU180" s="191" t="s">
        <v>83</v>
      </c>
      <c r="AY180" s="13" t="s">
        <v>142</v>
      </c>
      <c r="BE180" s="192">
        <f>IF(N180="základní",J180,0)</f>
        <v>0</v>
      </c>
      <c r="BF180" s="192">
        <f>IF(N180="snížená",J180,0)</f>
        <v>0</v>
      </c>
      <c r="BG180" s="192">
        <f>IF(N180="zákl. přenesená",J180,0)</f>
        <v>0</v>
      </c>
      <c r="BH180" s="192">
        <f>IF(N180="sníž. přenesená",J180,0)</f>
        <v>0</v>
      </c>
      <c r="BI180" s="192">
        <f>IF(N180="nulová",J180,0)</f>
        <v>0</v>
      </c>
      <c r="BJ180" s="13" t="s">
        <v>81</v>
      </c>
      <c r="BK180" s="192">
        <f>ROUND(I180*H180,2)</f>
        <v>0</v>
      </c>
      <c r="BL180" s="13" t="s">
        <v>163</v>
      </c>
      <c r="BM180" s="191" t="s">
        <v>541</v>
      </c>
    </row>
    <row r="181" spans="1:65" s="1" customFormat="1" ht="16.5" customHeight="1">
      <c r="A181" s="30"/>
      <c r="B181" s="31"/>
      <c r="C181" s="193" t="s">
        <v>542</v>
      </c>
      <c r="D181" s="193" t="s">
        <v>207</v>
      </c>
      <c r="E181" s="194" t="s">
        <v>208</v>
      </c>
      <c r="F181" s="195" t="s">
        <v>338</v>
      </c>
      <c r="G181" s="196" t="s">
        <v>210</v>
      </c>
      <c r="H181" s="197">
        <v>4.999</v>
      </c>
      <c r="I181" s="198"/>
      <c r="J181" s="199">
        <f>ROUND(I181*H181,2)</f>
        <v>0</v>
      </c>
      <c r="K181" s="195" t="s">
        <v>204</v>
      </c>
      <c r="L181" s="200"/>
      <c r="M181" s="201" t="s">
        <v>1</v>
      </c>
      <c r="N181" s="202" t="s">
        <v>38</v>
      </c>
      <c r="O181" s="67"/>
      <c r="P181" s="189">
        <f>O181*H181</f>
        <v>0</v>
      </c>
      <c r="Q181" s="189">
        <v>0.001</v>
      </c>
      <c r="R181" s="189">
        <f>Q181*H181</f>
        <v>0.004999</v>
      </c>
      <c r="S181" s="189">
        <v>0</v>
      </c>
      <c r="T181" s="190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91" t="s">
        <v>211</v>
      </c>
      <c r="AT181" s="191" t="s">
        <v>207</v>
      </c>
      <c r="AU181" s="191" t="s">
        <v>83</v>
      </c>
      <c r="AY181" s="13" t="s">
        <v>142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3" t="s">
        <v>81</v>
      </c>
      <c r="BK181" s="192">
        <f>ROUND(I181*H181,2)</f>
        <v>0</v>
      </c>
      <c r="BL181" s="13" t="s">
        <v>163</v>
      </c>
      <c r="BM181" s="191" t="s">
        <v>543</v>
      </c>
    </row>
    <row r="182" spans="1:65" s="1" customFormat="1" ht="24" customHeight="1">
      <c r="A182" s="30"/>
      <c r="B182" s="31"/>
      <c r="C182" s="180" t="s">
        <v>544</v>
      </c>
      <c r="D182" s="180" t="s">
        <v>145</v>
      </c>
      <c r="E182" s="181" t="s">
        <v>214</v>
      </c>
      <c r="F182" s="182" t="s">
        <v>402</v>
      </c>
      <c r="G182" s="183" t="s">
        <v>192</v>
      </c>
      <c r="H182" s="184">
        <v>41.662</v>
      </c>
      <c r="I182" s="185"/>
      <c r="J182" s="186">
        <f>ROUND(I182*H182,2)</f>
        <v>0</v>
      </c>
      <c r="K182" s="182" t="s">
        <v>204</v>
      </c>
      <c r="L182" s="35"/>
      <c r="M182" s="187" t="s">
        <v>1</v>
      </c>
      <c r="N182" s="188" t="s">
        <v>38</v>
      </c>
      <c r="O182" s="67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91" t="s">
        <v>163</v>
      </c>
      <c r="AT182" s="191" t="s">
        <v>145</v>
      </c>
      <c r="AU182" s="191" t="s">
        <v>83</v>
      </c>
      <c r="AY182" s="13" t="s">
        <v>142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3" t="s">
        <v>81</v>
      </c>
      <c r="BK182" s="192">
        <f>ROUND(I182*H182,2)</f>
        <v>0</v>
      </c>
      <c r="BL182" s="13" t="s">
        <v>163</v>
      </c>
      <c r="BM182" s="191" t="s">
        <v>545</v>
      </c>
    </row>
    <row r="183" spans="1:65" s="1" customFormat="1" ht="16.5" customHeight="1">
      <c r="A183" s="30"/>
      <c r="B183" s="31"/>
      <c r="C183" s="193" t="s">
        <v>546</v>
      </c>
      <c r="D183" s="193" t="s">
        <v>207</v>
      </c>
      <c r="E183" s="194" t="s">
        <v>218</v>
      </c>
      <c r="F183" s="195" t="s">
        <v>343</v>
      </c>
      <c r="G183" s="196" t="s">
        <v>220</v>
      </c>
      <c r="H183" s="197">
        <v>5.208</v>
      </c>
      <c r="I183" s="198"/>
      <c r="J183" s="199">
        <f>ROUND(I183*H183,2)</f>
        <v>0</v>
      </c>
      <c r="K183" s="195" t="s">
        <v>204</v>
      </c>
      <c r="L183" s="200"/>
      <c r="M183" s="201" t="s">
        <v>1</v>
      </c>
      <c r="N183" s="202" t="s">
        <v>38</v>
      </c>
      <c r="O183" s="67"/>
      <c r="P183" s="189">
        <f>O183*H183</f>
        <v>0</v>
      </c>
      <c r="Q183" s="189">
        <v>0.00084</v>
      </c>
      <c r="R183" s="189">
        <f>Q183*H183</f>
        <v>0.00437472</v>
      </c>
      <c r="S183" s="189">
        <v>0</v>
      </c>
      <c r="T183" s="190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91" t="s">
        <v>211</v>
      </c>
      <c r="AT183" s="191" t="s">
        <v>207</v>
      </c>
      <c r="AU183" s="191" t="s">
        <v>83</v>
      </c>
      <c r="AY183" s="13" t="s">
        <v>142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13" t="s">
        <v>81</v>
      </c>
      <c r="BK183" s="192">
        <f>ROUND(I183*H183,2)</f>
        <v>0</v>
      </c>
      <c r="BL183" s="13" t="s">
        <v>163</v>
      </c>
      <c r="BM183" s="191" t="s">
        <v>547</v>
      </c>
    </row>
    <row r="184" spans="2:63" s="11" customFormat="1" ht="22.5" customHeight="1">
      <c r="B184" s="164"/>
      <c r="C184" s="165"/>
      <c r="D184" s="166" t="s">
        <v>72</v>
      </c>
      <c r="E184" s="178" t="s">
        <v>345</v>
      </c>
      <c r="F184" s="178" t="s">
        <v>346</v>
      </c>
      <c r="G184" s="165"/>
      <c r="H184" s="165"/>
      <c r="I184" s="168"/>
      <c r="J184" s="179">
        <f>BK184</f>
        <v>0</v>
      </c>
      <c r="K184" s="165"/>
      <c r="L184" s="170"/>
      <c r="M184" s="171"/>
      <c r="N184" s="172"/>
      <c r="O184" s="172"/>
      <c r="P184" s="173">
        <f>P185</f>
        <v>0</v>
      </c>
      <c r="Q184" s="172"/>
      <c r="R184" s="173">
        <f>R185</f>
        <v>0.00125631</v>
      </c>
      <c r="S184" s="172"/>
      <c r="T184" s="174">
        <f>T185</f>
        <v>0</v>
      </c>
      <c r="AR184" s="175" t="s">
        <v>83</v>
      </c>
      <c r="AT184" s="176" t="s">
        <v>72</v>
      </c>
      <c r="AU184" s="176" t="s">
        <v>81</v>
      </c>
      <c r="AY184" s="175" t="s">
        <v>142</v>
      </c>
      <c r="BK184" s="177">
        <f>BK185</f>
        <v>0</v>
      </c>
    </row>
    <row r="185" spans="1:65" s="1" customFormat="1" ht="16.5" customHeight="1">
      <c r="A185" s="30"/>
      <c r="B185" s="31"/>
      <c r="C185" s="180" t="s">
        <v>548</v>
      </c>
      <c r="D185" s="180" t="s">
        <v>145</v>
      </c>
      <c r="E185" s="181" t="s">
        <v>348</v>
      </c>
      <c r="F185" s="182" t="s">
        <v>349</v>
      </c>
      <c r="G185" s="183" t="s">
        <v>192</v>
      </c>
      <c r="H185" s="184">
        <v>3.807</v>
      </c>
      <c r="I185" s="185"/>
      <c r="J185" s="186">
        <f>ROUND(I185*H185,2)</f>
        <v>0</v>
      </c>
      <c r="K185" s="182" t="s">
        <v>204</v>
      </c>
      <c r="L185" s="35"/>
      <c r="M185" s="204" t="s">
        <v>1</v>
      </c>
      <c r="N185" s="205" t="s">
        <v>38</v>
      </c>
      <c r="O185" s="206"/>
      <c r="P185" s="207">
        <f>O185*H185</f>
        <v>0</v>
      </c>
      <c r="Q185" s="207">
        <v>0.00033</v>
      </c>
      <c r="R185" s="207">
        <f>Q185*H185</f>
        <v>0.00125631</v>
      </c>
      <c r="S185" s="207">
        <v>0</v>
      </c>
      <c r="T185" s="208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91" t="s">
        <v>163</v>
      </c>
      <c r="AT185" s="191" t="s">
        <v>145</v>
      </c>
      <c r="AU185" s="191" t="s">
        <v>83</v>
      </c>
      <c r="AY185" s="13" t="s">
        <v>142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3" t="s">
        <v>81</v>
      </c>
      <c r="BK185" s="192">
        <f>ROUND(I185*H185,2)</f>
        <v>0</v>
      </c>
      <c r="BL185" s="13" t="s">
        <v>163</v>
      </c>
      <c r="BM185" s="191" t="s">
        <v>549</v>
      </c>
    </row>
    <row r="186" spans="1:31" s="1" customFormat="1" ht="6.75" customHeight="1">
      <c r="A186" s="30"/>
      <c r="B186" s="50"/>
      <c r="C186" s="51"/>
      <c r="D186" s="51"/>
      <c r="E186" s="51"/>
      <c r="F186" s="51"/>
      <c r="G186" s="51"/>
      <c r="H186" s="51"/>
      <c r="I186" s="51"/>
      <c r="J186" s="51"/>
      <c r="K186" s="51"/>
      <c r="L186" s="35"/>
      <c r="M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</row>
  </sheetData>
  <sheetProtection sheet="1" objects="1" scenarios="1" formatColumns="0" formatRows="0" autoFilter="0"/>
  <autoFilter ref="C129:K185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98</v>
      </c>
    </row>
    <row r="3" spans="2:46" ht="6.7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6"/>
      <c r="AT3" s="13" t="s">
        <v>83</v>
      </c>
    </row>
    <row r="4" spans="2:46" ht="24.75" customHeight="1">
      <c r="B4" s="16"/>
      <c r="D4" s="105" t="s">
        <v>114</v>
      </c>
      <c r="L4" s="16"/>
      <c r="M4" s="106" t="s">
        <v>10</v>
      </c>
      <c r="AT4" s="13" t="s">
        <v>4</v>
      </c>
    </row>
    <row r="5" spans="2:12" ht="6.75" customHeight="1">
      <c r="B5" s="16"/>
      <c r="L5" s="16"/>
    </row>
    <row r="6" spans="2:12" ht="12" customHeight="1">
      <c r="B6" s="16"/>
      <c r="D6" s="107" t="s">
        <v>16</v>
      </c>
      <c r="L6" s="16"/>
    </row>
    <row r="7" spans="2:12" ht="16.5" customHeight="1">
      <c r="B7" s="16"/>
      <c r="E7" s="253" t="str">
        <f>'Rekapitulace stavby'!K6</f>
        <v>Výměna dveří ve dvoře, Ve Smečkách 33, Praha 1</v>
      </c>
      <c r="F7" s="254"/>
      <c r="G7" s="254"/>
      <c r="H7" s="254"/>
      <c r="L7" s="16"/>
    </row>
    <row r="8" spans="1:31" s="1" customFormat="1" ht="12" customHeight="1">
      <c r="A8" s="30"/>
      <c r="B8" s="35"/>
      <c r="C8" s="30"/>
      <c r="D8" s="107" t="s">
        <v>115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1" customFormat="1" ht="16.5" customHeight="1">
      <c r="A9" s="30"/>
      <c r="B9" s="35"/>
      <c r="C9" s="30"/>
      <c r="D9" s="30"/>
      <c r="E9" s="255" t="s">
        <v>550</v>
      </c>
      <c r="F9" s="256"/>
      <c r="G9" s="256"/>
      <c r="H9" s="256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9.7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2" customHeight="1">
      <c r="A11" s="30"/>
      <c r="B11" s="35"/>
      <c r="C11" s="30"/>
      <c r="D11" s="107" t="s">
        <v>18</v>
      </c>
      <c r="E11" s="30"/>
      <c r="F11" s="108" t="s">
        <v>1</v>
      </c>
      <c r="G11" s="30"/>
      <c r="H11" s="30"/>
      <c r="I11" s="107" t="s">
        <v>19</v>
      </c>
      <c r="J11" s="108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5"/>
      <c r="C12" s="30"/>
      <c r="D12" s="107" t="s">
        <v>20</v>
      </c>
      <c r="E12" s="30"/>
      <c r="F12" s="108" t="s">
        <v>21</v>
      </c>
      <c r="G12" s="30"/>
      <c r="H12" s="30"/>
      <c r="I12" s="107" t="s">
        <v>22</v>
      </c>
      <c r="J12" s="109">
        <f>'Rekapitulace stavby'!AN8</f>
        <v>0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0.5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5"/>
      <c r="C14" s="30"/>
      <c r="D14" s="107" t="s">
        <v>23</v>
      </c>
      <c r="E14" s="30"/>
      <c r="F14" s="30"/>
      <c r="G14" s="30"/>
      <c r="H14" s="30"/>
      <c r="I14" s="107" t="s">
        <v>24</v>
      </c>
      <c r="J14" s="108">
        <f>IF('Rekapitulace stavby'!AN10="","",'Rekapitulace stavby'!AN10)</f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8" customHeight="1">
      <c r="A15" s="30"/>
      <c r="B15" s="35"/>
      <c r="C15" s="30"/>
      <c r="D15" s="30"/>
      <c r="E15" s="108" t="str">
        <f>IF('Rekapitulace stavby'!E11="","",'Rekapitulace stavby'!E11)</f>
        <v> </v>
      </c>
      <c r="F15" s="30"/>
      <c r="G15" s="30"/>
      <c r="H15" s="30"/>
      <c r="I15" s="107" t="s">
        <v>26</v>
      </c>
      <c r="J15" s="108">
        <f>IF('Rekapitulace stavby'!AN11="","",'Rekapitulace stavby'!AN11)</f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6.7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5"/>
      <c r="C17" s="30"/>
      <c r="D17" s="107" t="s">
        <v>27</v>
      </c>
      <c r="E17" s="30"/>
      <c r="F17" s="30"/>
      <c r="G17" s="30"/>
      <c r="H17" s="30"/>
      <c r="I17" s="107" t="s">
        <v>24</v>
      </c>
      <c r="J17" s="26" t="str">
        <f>'Rekapitulace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5"/>
      <c r="C18" s="30"/>
      <c r="D18" s="30"/>
      <c r="E18" s="257" t="str">
        <f>'Rekapitulace stavby'!E14</f>
        <v>Vyplň údaj</v>
      </c>
      <c r="F18" s="258"/>
      <c r="G18" s="258"/>
      <c r="H18" s="258"/>
      <c r="I18" s="107" t="s">
        <v>26</v>
      </c>
      <c r="J18" s="26" t="str">
        <f>'Rekapitulace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7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5"/>
      <c r="C20" s="30"/>
      <c r="D20" s="107" t="s">
        <v>29</v>
      </c>
      <c r="E20" s="30"/>
      <c r="F20" s="30"/>
      <c r="G20" s="30"/>
      <c r="H20" s="30"/>
      <c r="I20" s="107" t="s">
        <v>24</v>
      </c>
      <c r="J20" s="108">
        <f>IF('Rekapitulace stavby'!AN16="","",'Rekapitulace stavby'!AN16)</f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5"/>
      <c r="C21" s="30"/>
      <c r="D21" s="30"/>
      <c r="E21" s="108" t="str">
        <f>IF('Rekapitulace stavby'!E17="","",'Rekapitulace stavby'!E17)</f>
        <v> </v>
      </c>
      <c r="F21" s="30"/>
      <c r="G21" s="30"/>
      <c r="H21" s="30"/>
      <c r="I21" s="107" t="s">
        <v>26</v>
      </c>
      <c r="J21" s="108">
        <f>IF('Rekapitulace stavby'!AN17="","",'Rekapitulace stavby'!AN17)</f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7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5"/>
      <c r="C23" s="30"/>
      <c r="D23" s="107" t="s">
        <v>31</v>
      </c>
      <c r="E23" s="30"/>
      <c r="F23" s="30"/>
      <c r="G23" s="30"/>
      <c r="H23" s="30"/>
      <c r="I23" s="107" t="s">
        <v>24</v>
      </c>
      <c r="J23" s="108">
        <f>IF('Rekapitulace stavby'!AN19="","",'Rekapitulace stavby'!AN19)</f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5"/>
      <c r="C24" s="30"/>
      <c r="D24" s="30"/>
      <c r="E24" s="108" t="str">
        <f>IF('Rekapitulace stavby'!E20="","",'Rekapitulace stavby'!E20)</f>
        <v> </v>
      </c>
      <c r="F24" s="30"/>
      <c r="G24" s="30"/>
      <c r="H24" s="30"/>
      <c r="I24" s="107" t="s">
        <v>26</v>
      </c>
      <c r="J24" s="108">
        <f>IF('Rekapitulace stavby'!AN20="","",'Rekapitulace stavby'!AN20)</f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7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5"/>
      <c r="C26" s="30"/>
      <c r="D26" s="107" t="s">
        <v>32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110"/>
      <c r="B27" s="111"/>
      <c r="C27" s="110"/>
      <c r="D27" s="110"/>
      <c r="E27" s="259" t="s">
        <v>1</v>
      </c>
      <c r="F27" s="259"/>
      <c r="G27" s="259"/>
      <c r="H27" s="25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1" customFormat="1" ht="6.7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5"/>
      <c r="C29" s="30"/>
      <c r="D29" s="113"/>
      <c r="E29" s="113"/>
      <c r="F29" s="113"/>
      <c r="G29" s="113"/>
      <c r="H29" s="113"/>
      <c r="I29" s="113"/>
      <c r="J29" s="113"/>
      <c r="K29" s="113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4.75" customHeight="1">
      <c r="A30" s="30"/>
      <c r="B30" s="35"/>
      <c r="C30" s="30"/>
      <c r="D30" s="114" t="s">
        <v>33</v>
      </c>
      <c r="E30" s="30"/>
      <c r="F30" s="30"/>
      <c r="G30" s="30"/>
      <c r="H30" s="30"/>
      <c r="I30" s="30"/>
      <c r="J30" s="115">
        <f>ROUND(J124,2)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5"/>
      <c r="C31" s="30"/>
      <c r="D31" s="113"/>
      <c r="E31" s="113"/>
      <c r="F31" s="113"/>
      <c r="G31" s="113"/>
      <c r="H31" s="113"/>
      <c r="I31" s="113"/>
      <c r="J31" s="113"/>
      <c r="K31" s="113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25" customHeight="1">
      <c r="A32" s="30"/>
      <c r="B32" s="35"/>
      <c r="C32" s="30"/>
      <c r="D32" s="30"/>
      <c r="E32" s="30"/>
      <c r="F32" s="116" t="s">
        <v>35</v>
      </c>
      <c r="G32" s="30"/>
      <c r="H32" s="30"/>
      <c r="I32" s="116" t="s">
        <v>34</v>
      </c>
      <c r="J32" s="116" t="s">
        <v>36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25" customHeight="1">
      <c r="A33" s="30"/>
      <c r="B33" s="35"/>
      <c r="C33" s="30"/>
      <c r="D33" s="117" t="s">
        <v>37</v>
      </c>
      <c r="E33" s="107" t="s">
        <v>38</v>
      </c>
      <c r="F33" s="118">
        <f>ROUND((SUM(BE124:BE149)),2)</f>
        <v>0</v>
      </c>
      <c r="G33" s="30"/>
      <c r="H33" s="30"/>
      <c r="I33" s="119">
        <v>0.21</v>
      </c>
      <c r="J33" s="118">
        <f>ROUND(((SUM(BE124:BE149))*I33),2)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5"/>
      <c r="C34" s="30"/>
      <c r="D34" s="30"/>
      <c r="E34" s="107" t="s">
        <v>39</v>
      </c>
      <c r="F34" s="118">
        <f>ROUND((SUM(BF124:BF149)),2)</f>
        <v>0</v>
      </c>
      <c r="G34" s="30"/>
      <c r="H34" s="30"/>
      <c r="I34" s="119">
        <v>0.15</v>
      </c>
      <c r="J34" s="118">
        <f>ROUND(((SUM(BF124:BF149))*I34),2)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 hidden="1">
      <c r="A35" s="30"/>
      <c r="B35" s="35"/>
      <c r="C35" s="30"/>
      <c r="D35" s="30"/>
      <c r="E35" s="107" t="s">
        <v>40</v>
      </c>
      <c r="F35" s="118">
        <f>ROUND((SUM(BG124:BG149)),2)</f>
        <v>0</v>
      </c>
      <c r="G35" s="30"/>
      <c r="H35" s="30"/>
      <c r="I35" s="119">
        <v>0.21</v>
      </c>
      <c r="J35" s="118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 hidden="1">
      <c r="A36" s="30"/>
      <c r="B36" s="35"/>
      <c r="C36" s="30"/>
      <c r="D36" s="30"/>
      <c r="E36" s="107" t="s">
        <v>41</v>
      </c>
      <c r="F36" s="118">
        <f>ROUND((SUM(BH124:BH149)),2)</f>
        <v>0</v>
      </c>
      <c r="G36" s="30"/>
      <c r="H36" s="30"/>
      <c r="I36" s="119">
        <v>0.15</v>
      </c>
      <c r="J36" s="118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5"/>
      <c r="C37" s="30"/>
      <c r="D37" s="30"/>
      <c r="E37" s="107" t="s">
        <v>42</v>
      </c>
      <c r="F37" s="118">
        <f>ROUND((SUM(BI124:BI149)),2)</f>
        <v>0</v>
      </c>
      <c r="G37" s="30"/>
      <c r="H37" s="30"/>
      <c r="I37" s="119">
        <v>0</v>
      </c>
      <c r="J37" s="118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7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4.75" customHeight="1">
      <c r="A39" s="30"/>
      <c r="B39" s="35"/>
      <c r="C39" s="120"/>
      <c r="D39" s="121" t="s">
        <v>43</v>
      </c>
      <c r="E39" s="122"/>
      <c r="F39" s="122"/>
      <c r="G39" s="123" t="s">
        <v>44</v>
      </c>
      <c r="H39" s="124" t="s">
        <v>45</v>
      </c>
      <c r="I39" s="122"/>
      <c r="J39" s="125">
        <f>SUM(J30:J37)</f>
        <v>0</v>
      </c>
      <c r="K39" s="126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4.25" customHeight="1">
      <c r="B41" s="16"/>
      <c r="L41" s="16"/>
    </row>
    <row r="42" spans="2:12" ht="14.25" customHeight="1">
      <c r="B42" s="16"/>
      <c r="L42" s="16"/>
    </row>
    <row r="43" spans="2:12" ht="14.25" customHeight="1">
      <c r="B43" s="16"/>
      <c r="L43" s="16"/>
    </row>
    <row r="44" spans="2:12" ht="14.25" customHeight="1">
      <c r="B44" s="16"/>
      <c r="L44" s="16"/>
    </row>
    <row r="45" spans="2:12" ht="14.25" customHeight="1">
      <c r="B45" s="16"/>
      <c r="L45" s="16"/>
    </row>
    <row r="46" spans="2:12" ht="14.25" customHeight="1">
      <c r="B46" s="16"/>
      <c r="L46" s="16"/>
    </row>
    <row r="47" spans="2:12" ht="14.25" customHeight="1">
      <c r="B47" s="16"/>
      <c r="L47" s="16"/>
    </row>
    <row r="48" spans="2:12" ht="14.25" customHeight="1">
      <c r="B48" s="16"/>
      <c r="L48" s="16"/>
    </row>
    <row r="49" spans="2:12" ht="14.25" customHeight="1">
      <c r="B49" s="16"/>
      <c r="L49" s="16"/>
    </row>
    <row r="50" spans="2:12" s="1" customFormat="1" ht="14.25" customHeight="1">
      <c r="B50" s="47"/>
      <c r="D50" s="127" t="s">
        <v>46</v>
      </c>
      <c r="E50" s="128"/>
      <c r="F50" s="128"/>
      <c r="G50" s="127" t="s">
        <v>47</v>
      </c>
      <c r="H50" s="128"/>
      <c r="I50" s="128"/>
      <c r="J50" s="128"/>
      <c r="K50" s="128"/>
      <c r="L50" s="47"/>
    </row>
    <row r="51" spans="2:12" ht="9.75">
      <c r="B51" s="16"/>
      <c r="L51" s="16"/>
    </row>
    <row r="52" spans="2:12" ht="9.75">
      <c r="B52" s="16"/>
      <c r="L52" s="16"/>
    </row>
    <row r="53" spans="2:12" ht="9.75">
      <c r="B53" s="16"/>
      <c r="L53" s="16"/>
    </row>
    <row r="54" spans="2:12" ht="9.75">
      <c r="B54" s="16"/>
      <c r="L54" s="16"/>
    </row>
    <row r="55" spans="2:12" ht="9.75">
      <c r="B55" s="16"/>
      <c r="L55" s="16"/>
    </row>
    <row r="56" spans="2:12" ht="9.75">
      <c r="B56" s="16"/>
      <c r="L56" s="16"/>
    </row>
    <row r="57" spans="2:12" ht="9.75">
      <c r="B57" s="16"/>
      <c r="L57" s="16"/>
    </row>
    <row r="58" spans="2:12" ht="9.75">
      <c r="B58" s="16"/>
      <c r="L58" s="16"/>
    </row>
    <row r="59" spans="2:12" ht="9.75">
      <c r="B59" s="16"/>
      <c r="L59" s="16"/>
    </row>
    <row r="60" spans="2:12" ht="9.75">
      <c r="B60" s="16"/>
      <c r="L60" s="16"/>
    </row>
    <row r="61" spans="1:31" s="1" customFormat="1" ht="12">
      <c r="A61" s="30"/>
      <c r="B61" s="35"/>
      <c r="C61" s="30"/>
      <c r="D61" s="129" t="s">
        <v>48</v>
      </c>
      <c r="E61" s="130"/>
      <c r="F61" s="131" t="s">
        <v>49</v>
      </c>
      <c r="G61" s="129" t="s">
        <v>48</v>
      </c>
      <c r="H61" s="130"/>
      <c r="I61" s="130"/>
      <c r="J61" s="132" t="s">
        <v>49</v>
      </c>
      <c r="K61" s="130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9.75">
      <c r="B62" s="16"/>
      <c r="L62" s="16"/>
    </row>
    <row r="63" spans="2:12" ht="9.75">
      <c r="B63" s="16"/>
      <c r="L63" s="16"/>
    </row>
    <row r="64" spans="2:12" ht="9.75">
      <c r="B64" s="16"/>
      <c r="L64" s="16"/>
    </row>
    <row r="65" spans="1:31" s="1" customFormat="1" ht="12.75">
      <c r="A65" s="30"/>
      <c r="B65" s="35"/>
      <c r="C65" s="30"/>
      <c r="D65" s="127" t="s">
        <v>50</v>
      </c>
      <c r="E65" s="133"/>
      <c r="F65" s="133"/>
      <c r="G65" s="127" t="s">
        <v>51</v>
      </c>
      <c r="H65" s="133"/>
      <c r="I65" s="133"/>
      <c r="J65" s="133"/>
      <c r="K65" s="133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9.75">
      <c r="B66" s="16"/>
      <c r="L66" s="16"/>
    </row>
    <row r="67" spans="2:12" ht="9.75">
      <c r="B67" s="16"/>
      <c r="L67" s="16"/>
    </row>
    <row r="68" spans="2:12" ht="9.75">
      <c r="B68" s="16"/>
      <c r="L68" s="16"/>
    </row>
    <row r="69" spans="2:12" ht="9.75">
      <c r="B69" s="16"/>
      <c r="L69" s="16"/>
    </row>
    <row r="70" spans="2:12" ht="9.75">
      <c r="B70" s="16"/>
      <c r="L70" s="16"/>
    </row>
    <row r="71" spans="2:12" ht="9.75">
      <c r="B71" s="16"/>
      <c r="L71" s="16"/>
    </row>
    <row r="72" spans="2:12" ht="9.75">
      <c r="B72" s="16"/>
      <c r="L72" s="16"/>
    </row>
    <row r="73" spans="2:12" ht="9.75">
      <c r="B73" s="16"/>
      <c r="L73" s="16"/>
    </row>
    <row r="74" spans="2:12" ht="9.75">
      <c r="B74" s="16"/>
      <c r="L74" s="16"/>
    </row>
    <row r="75" spans="2:12" ht="9.75">
      <c r="B75" s="16"/>
      <c r="L75" s="16"/>
    </row>
    <row r="76" spans="1:31" s="1" customFormat="1" ht="12">
      <c r="A76" s="30"/>
      <c r="B76" s="35"/>
      <c r="C76" s="30"/>
      <c r="D76" s="129" t="s">
        <v>48</v>
      </c>
      <c r="E76" s="130"/>
      <c r="F76" s="131" t="s">
        <v>49</v>
      </c>
      <c r="G76" s="129" t="s">
        <v>48</v>
      </c>
      <c r="H76" s="130"/>
      <c r="I76" s="130"/>
      <c r="J76" s="132" t="s">
        <v>49</v>
      </c>
      <c r="K76" s="130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25" customHeight="1">
      <c r="A77" s="30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75" customHeight="1">
      <c r="A81" s="30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75" customHeight="1">
      <c r="A82" s="30"/>
      <c r="B82" s="31"/>
      <c r="C82" s="19" t="s">
        <v>117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7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2"/>
      <c r="D85" s="32"/>
      <c r="E85" s="251" t="str">
        <f>E7</f>
        <v>Výměna dveří ve dvoře, Ve Smečkách 33, Praha 1</v>
      </c>
      <c r="F85" s="252"/>
      <c r="G85" s="252"/>
      <c r="H85" s="252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>
      <c r="A86" s="30"/>
      <c r="B86" s="31"/>
      <c r="C86" s="25" t="s">
        <v>115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16.5" customHeight="1">
      <c r="A87" s="30"/>
      <c r="B87" s="31"/>
      <c r="C87" s="32"/>
      <c r="D87" s="32"/>
      <c r="E87" s="237" t="str">
        <f>E9</f>
        <v>Smečky- dveře07 - Vstup označený 07</v>
      </c>
      <c r="F87" s="250"/>
      <c r="G87" s="250"/>
      <c r="H87" s="250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6.7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2" customHeight="1">
      <c r="A89" s="30"/>
      <c r="B89" s="31"/>
      <c r="C89" s="25" t="s">
        <v>20</v>
      </c>
      <c r="D89" s="32"/>
      <c r="E89" s="32"/>
      <c r="F89" s="23" t="str">
        <f>F12</f>
        <v>Ve Smečkách 33, Praha 1</v>
      </c>
      <c r="G89" s="32"/>
      <c r="H89" s="32"/>
      <c r="I89" s="25" t="s">
        <v>22</v>
      </c>
      <c r="J89" s="62">
        <f>IF(J12="","",J12)</f>
        <v>0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6.7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5" customHeight="1">
      <c r="A91" s="30"/>
      <c r="B91" s="31"/>
      <c r="C91" s="25" t="s">
        <v>23</v>
      </c>
      <c r="D91" s="32"/>
      <c r="E91" s="32"/>
      <c r="F91" s="23" t="str">
        <f>E15</f>
        <v> </v>
      </c>
      <c r="G91" s="32"/>
      <c r="H91" s="32"/>
      <c r="I91" s="25" t="s">
        <v>29</v>
      </c>
      <c r="J91" s="28" t="str">
        <f>E21</f>
        <v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15" customHeight="1">
      <c r="A92" s="30"/>
      <c r="B92" s="31"/>
      <c r="C92" s="25" t="s">
        <v>27</v>
      </c>
      <c r="D92" s="32"/>
      <c r="E92" s="32"/>
      <c r="F92" s="23" t="str">
        <f>IF(E18="","",E18)</f>
        <v>Vyplň údaj</v>
      </c>
      <c r="G92" s="32"/>
      <c r="H92" s="32"/>
      <c r="I92" s="25" t="s">
        <v>31</v>
      </c>
      <c r="J92" s="28" t="str">
        <f>E24</f>
        <v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9.7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29.25" customHeight="1">
      <c r="A94" s="30"/>
      <c r="B94" s="31"/>
      <c r="C94" s="138" t="s">
        <v>118</v>
      </c>
      <c r="D94" s="39"/>
      <c r="E94" s="39"/>
      <c r="F94" s="39"/>
      <c r="G94" s="39"/>
      <c r="H94" s="39"/>
      <c r="I94" s="39"/>
      <c r="J94" s="139" t="s">
        <v>119</v>
      </c>
      <c r="K94" s="39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9.7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1" customFormat="1" ht="22.5" customHeight="1">
      <c r="A96" s="30"/>
      <c r="B96" s="31"/>
      <c r="C96" s="140" t="s">
        <v>120</v>
      </c>
      <c r="D96" s="32"/>
      <c r="E96" s="32"/>
      <c r="F96" s="32"/>
      <c r="G96" s="32"/>
      <c r="H96" s="32"/>
      <c r="I96" s="32"/>
      <c r="J96" s="79">
        <f>J124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121</v>
      </c>
    </row>
    <row r="97" spans="2:12" s="8" customFormat="1" ht="24.75" customHeight="1">
      <c r="B97" s="141"/>
      <c r="C97" s="142"/>
      <c r="D97" s="143" t="s">
        <v>245</v>
      </c>
      <c r="E97" s="144"/>
      <c r="F97" s="144"/>
      <c r="G97" s="144"/>
      <c r="H97" s="144"/>
      <c r="I97" s="144"/>
      <c r="J97" s="145">
        <f>J125</f>
        <v>0</v>
      </c>
      <c r="K97" s="142"/>
      <c r="L97" s="146"/>
    </row>
    <row r="98" spans="2:12" s="9" customFormat="1" ht="19.5" customHeight="1">
      <c r="B98" s="147"/>
      <c r="C98" s="148"/>
      <c r="D98" s="149" t="s">
        <v>247</v>
      </c>
      <c r="E98" s="150"/>
      <c r="F98" s="150"/>
      <c r="G98" s="150"/>
      <c r="H98" s="150"/>
      <c r="I98" s="150"/>
      <c r="J98" s="151">
        <f>J126</f>
        <v>0</v>
      </c>
      <c r="K98" s="148"/>
      <c r="L98" s="152"/>
    </row>
    <row r="99" spans="2:12" s="9" customFormat="1" ht="19.5" customHeight="1">
      <c r="B99" s="147"/>
      <c r="C99" s="148"/>
      <c r="D99" s="149" t="s">
        <v>123</v>
      </c>
      <c r="E99" s="150"/>
      <c r="F99" s="150"/>
      <c r="G99" s="150"/>
      <c r="H99" s="150"/>
      <c r="I99" s="150"/>
      <c r="J99" s="151">
        <f>J130</f>
        <v>0</v>
      </c>
      <c r="K99" s="148"/>
      <c r="L99" s="152"/>
    </row>
    <row r="100" spans="2:12" s="9" customFormat="1" ht="19.5" customHeight="1">
      <c r="B100" s="147"/>
      <c r="C100" s="148"/>
      <c r="D100" s="149" t="s">
        <v>249</v>
      </c>
      <c r="E100" s="150"/>
      <c r="F100" s="150"/>
      <c r="G100" s="150"/>
      <c r="H100" s="150"/>
      <c r="I100" s="150"/>
      <c r="J100" s="151">
        <f>J135</f>
        <v>0</v>
      </c>
      <c r="K100" s="148"/>
      <c r="L100" s="152"/>
    </row>
    <row r="101" spans="2:12" s="8" customFormat="1" ht="24.75" customHeight="1">
      <c r="B101" s="141"/>
      <c r="C101" s="142"/>
      <c r="D101" s="143" t="s">
        <v>124</v>
      </c>
      <c r="E101" s="144"/>
      <c r="F101" s="144"/>
      <c r="G101" s="144"/>
      <c r="H101" s="144"/>
      <c r="I101" s="144"/>
      <c r="J101" s="145">
        <f>J137</f>
        <v>0</v>
      </c>
      <c r="K101" s="142"/>
      <c r="L101" s="146"/>
    </row>
    <row r="102" spans="2:12" s="9" customFormat="1" ht="19.5" customHeight="1">
      <c r="B102" s="147"/>
      <c r="C102" s="148"/>
      <c r="D102" s="149" t="s">
        <v>125</v>
      </c>
      <c r="E102" s="150"/>
      <c r="F102" s="150"/>
      <c r="G102" s="150"/>
      <c r="H102" s="150"/>
      <c r="I102" s="150"/>
      <c r="J102" s="151">
        <f>J138</f>
        <v>0</v>
      </c>
      <c r="K102" s="148"/>
      <c r="L102" s="152"/>
    </row>
    <row r="103" spans="2:12" s="9" customFormat="1" ht="19.5" customHeight="1">
      <c r="B103" s="147"/>
      <c r="C103" s="148"/>
      <c r="D103" s="149" t="s">
        <v>126</v>
      </c>
      <c r="E103" s="150"/>
      <c r="F103" s="150"/>
      <c r="G103" s="150"/>
      <c r="H103" s="150"/>
      <c r="I103" s="150"/>
      <c r="J103" s="151">
        <f>J143</f>
        <v>0</v>
      </c>
      <c r="K103" s="148"/>
      <c r="L103" s="152"/>
    </row>
    <row r="104" spans="2:12" s="9" customFormat="1" ht="19.5" customHeight="1">
      <c r="B104" s="147"/>
      <c r="C104" s="148"/>
      <c r="D104" s="149" t="s">
        <v>250</v>
      </c>
      <c r="E104" s="150"/>
      <c r="F104" s="150"/>
      <c r="G104" s="150"/>
      <c r="H104" s="150"/>
      <c r="I104" s="150"/>
      <c r="J104" s="151">
        <f>J148</f>
        <v>0</v>
      </c>
      <c r="K104" s="148"/>
      <c r="L104" s="152"/>
    </row>
    <row r="105" spans="1:31" s="1" customFormat="1" ht="21.75" customHeight="1">
      <c r="A105" s="30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4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1" customFormat="1" ht="6.75" customHeight="1">
      <c r="A106" s="30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1" customFormat="1" ht="6.75" customHeight="1">
      <c r="A110" s="30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1" customFormat="1" ht="24.75" customHeight="1">
      <c r="A111" s="30"/>
      <c r="B111" s="31"/>
      <c r="C111" s="19" t="s">
        <v>128</v>
      </c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1" customFormat="1" ht="6.75" customHeight="1">
      <c r="A112" s="30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1" customFormat="1" ht="12" customHeight="1">
      <c r="A113" s="30"/>
      <c r="B113" s="31"/>
      <c r="C113" s="25" t="s">
        <v>16</v>
      </c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1" customFormat="1" ht="16.5" customHeight="1">
      <c r="A114" s="30"/>
      <c r="B114" s="31"/>
      <c r="C114" s="32"/>
      <c r="D114" s="32"/>
      <c r="E114" s="251" t="str">
        <f>E7</f>
        <v>Výměna dveří ve dvoře, Ve Smečkách 33, Praha 1</v>
      </c>
      <c r="F114" s="252"/>
      <c r="G114" s="252"/>
      <c r="H114" s="25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12" customHeight="1">
      <c r="A115" s="30"/>
      <c r="B115" s="31"/>
      <c r="C115" s="25" t="s">
        <v>115</v>
      </c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" customFormat="1" ht="16.5" customHeight="1">
      <c r="A116" s="30"/>
      <c r="B116" s="31"/>
      <c r="C116" s="32"/>
      <c r="D116" s="32"/>
      <c r="E116" s="237" t="str">
        <f>E9</f>
        <v>Smečky- dveře07 - Vstup označený 07</v>
      </c>
      <c r="F116" s="250"/>
      <c r="G116" s="250"/>
      <c r="H116" s="250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" customFormat="1" ht="6.75" customHeight="1">
      <c r="A117" s="30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12" customHeight="1">
      <c r="A118" s="30"/>
      <c r="B118" s="31"/>
      <c r="C118" s="25" t="s">
        <v>20</v>
      </c>
      <c r="D118" s="32"/>
      <c r="E118" s="32"/>
      <c r="F118" s="23" t="str">
        <f>F12</f>
        <v>Ve Smečkách 33, Praha 1</v>
      </c>
      <c r="G118" s="32"/>
      <c r="H118" s="32"/>
      <c r="I118" s="25" t="s">
        <v>22</v>
      </c>
      <c r="J118" s="62">
        <f>IF(J12="","",J12)</f>
        <v>0</v>
      </c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" customFormat="1" ht="6.75" customHeight="1">
      <c r="A119" s="30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15" customHeight="1">
      <c r="A120" s="30"/>
      <c r="B120" s="31"/>
      <c r="C120" s="25" t="s">
        <v>23</v>
      </c>
      <c r="D120" s="32"/>
      <c r="E120" s="32"/>
      <c r="F120" s="23" t="str">
        <f>E15</f>
        <v> </v>
      </c>
      <c r="G120" s="32"/>
      <c r="H120" s="32"/>
      <c r="I120" s="25" t="s">
        <v>29</v>
      </c>
      <c r="J120" s="28" t="str">
        <f>E21</f>
        <v> </v>
      </c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" customFormat="1" ht="15" customHeight="1">
      <c r="A121" s="30"/>
      <c r="B121" s="31"/>
      <c r="C121" s="25" t="s">
        <v>27</v>
      </c>
      <c r="D121" s="32"/>
      <c r="E121" s="32"/>
      <c r="F121" s="23" t="str">
        <f>IF(E18="","",E18)</f>
        <v>Vyplň údaj</v>
      </c>
      <c r="G121" s="32"/>
      <c r="H121" s="32"/>
      <c r="I121" s="25" t="s">
        <v>31</v>
      </c>
      <c r="J121" s="28" t="str">
        <f>E24</f>
        <v> </v>
      </c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9.75" customHeight="1">
      <c r="A122" s="30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0" customFormat="1" ht="29.25" customHeight="1">
      <c r="A123" s="153"/>
      <c r="B123" s="154"/>
      <c r="C123" s="155" t="s">
        <v>129</v>
      </c>
      <c r="D123" s="156" t="s">
        <v>58</v>
      </c>
      <c r="E123" s="156" t="s">
        <v>54</v>
      </c>
      <c r="F123" s="156" t="s">
        <v>55</v>
      </c>
      <c r="G123" s="156" t="s">
        <v>130</v>
      </c>
      <c r="H123" s="156" t="s">
        <v>131</v>
      </c>
      <c r="I123" s="156" t="s">
        <v>132</v>
      </c>
      <c r="J123" s="156" t="s">
        <v>119</v>
      </c>
      <c r="K123" s="157" t="s">
        <v>133</v>
      </c>
      <c r="L123" s="158"/>
      <c r="M123" s="70" t="s">
        <v>1</v>
      </c>
      <c r="N123" s="71" t="s">
        <v>37</v>
      </c>
      <c r="O123" s="71" t="s">
        <v>134</v>
      </c>
      <c r="P123" s="71" t="s">
        <v>135</v>
      </c>
      <c r="Q123" s="71" t="s">
        <v>136</v>
      </c>
      <c r="R123" s="71" t="s">
        <v>137</v>
      </c>
      <c r="S123" s="71" t="s">
        <v>138</v>
      </c>
      <c r="T123" s="72" t="s">
        <v>139</v>
      </c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</row>
    <row r="124" spans="1:63" s="1" customFormat="1" ht="22.5" customHeight="1">
      <c r="A124" s="30"/>
      <c r="B124" s="31"/>
      <c r="C124" s="77" t="s">
        <v>140</v>
      </c>
      <c r="D124" s="32"/>
      <c r="E124" s="32"/>
      <c r="F124" s="32"/>
      <c r="G124" s="32"/>
      <c r="H124" s="32"/>
      <c r="I124" s="32"/>
      <c r="J124" s="159">
        <f>BK124</f>
        <v>0</v>
      </c>
      <c r="K124" s="32"/>
      <c r="L124" s="35"/>
      <c r="M124" s="73"/>
      <c r="N124" s="160"/>
      <c r="O124" s="74"/>
      <c r="P124" s="161">
        <f>P125+P137</f>
        <v>0</v>
      </c>
      <c r="Q124" s="74"/>
      <c r="R124" s="161">
        <f>R125+R137</f>
        <v>0.62924357</v>
      </c>
      <c r="S124" s="74"/>
      <c r="T124" s="162">
        <f>T125+T137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3" t="s">
        <v>72</v>
      </c>
      <c r="AU124" s="13" t="s">
        <v>121</v>
      </c>
      <c r="BK124" s="163">
        <f>BK125+BK137</f>
        <v>0</v>
      </c>
    </row>
    <row r="125" spans="2:63" s="11" customFormat="1" ht="25.5" customHeight="1">
      <c r="B125" s="164"/>
      <c r="C125" s="165"/>
      <c r="D125" s="166" t="s">
        <v>72</v>
      </c>
      <c r="E125" s="167" t="s">
        <v>141</v>
      </c>
      <c r="F125" s="167" t="s">
        <v>251</v>
      </c>
      <c r="G125" s="165"/>
      <c r="H125" s="165"/>
      <c r="I125" s="168"/>
      <c r="J125" s="169">
        <f>BK125</f>
        <v>0</v>
      </c>
      <c r="K125" s="165"/>
      <c r="L125" s="170"/>
      <c r="M125" s="171"/>
      <c r="N125" s="172"/>
      <c r="O125" s="172"/>
      <c r="P125" s="173">
        <f>P126+P130+P135</f>
        <v>0</v>
      </c>
      <c r="Q125" s="172"/>
      <c r="R125" s="173">
        <f>R126+R130+R135</f>
        <v>0.60195451</v>
      </c>
      <c r="S125" s="172"/>
      <c r="T125" s="174">
        <f>T126+T130+T135</f>
        <v>0</v>
      </c>
      <c r="AR125" s="175" t="s">
        <v>81</v>
      </c>
      <c r="AT125" s="176" t="s">
        <v>72</v>
      </c>
      <c r="AU125" s="176" t="s">
        <v>73</v>
      </c>
      <c r="AY125" s="175" t="s">
        <v>142</v>
      </c>
      <c r="BK125" s="177">
        <f>BK126+BK130+BK135</f>
        <v>0</v>
      </c>
    </row>
    <row r="126" spans="2:63" s="11" customFormat="1" ht="22.5" customHeight="1">
      <c r="B126" s="164"/>
      <c r="C126" s="165"/>
      <c r="D126" s="166" t="s">
        <v>72</v>
      </c>
      <c r="E126" s="178" t="s">
        <v>172</v>
      </c>
      <c r="F126" s="178" t="s">
        <v>256</v>
      </c>
      <c r="G126" s="165"/>
      <c r="H126" s="165"/>
      <c r="I126" s="168"/>
      <c r="J126" s="179">
        <f>BK126</f>
        <v>0</v>
      </c>
      <c r="K126" s="165"/>
      <c r="L126" s="170"/>
      <c r="M126" s="171"/>
      <c r="N126" s="172"/>
      <c r="O126" s="172"/>
      <c r="P126" s="173">
        <f>SUM(P127:P129)</f>
        <v>0</v>
      </c>
      <c r="Q126" s="172"/>
      <c r="R126" s="173">
        <f>SUM(R127:R129)</f>
        <v>0.60176451</v>
      </c>
      <c r="S126" s="172"/>
      <c r="T126" s="174">
        <f>SUM(T127:T129)</f>
        <v>0</v>
      </c>
      <c r="AR126" s="175" t="s">
        <v>81</v>
      </c>
      <c r="AT126" s="176" t="s">
        <v>72</v>
      </c>
      <c r="AU126" s="176" t="s">
        <v>81</v>
      </c>
      <c r="AY126" s="175" t="s">
        <v>142</v>
      </c>
      <c r="BK126" s="177">
        <f>SUM(BK127:BK129)</f>
        <v>0</v>
      </c>
    </row>
    <row r="127" spans="1:65" s="1" customFormat="1" ht="16.5" customHeight="1">
      <c r="A127" s="30"/>
      <c r="B127" s="31"/>
      <c r="C127" s="180" t="s">
        <v>81</v>
      </c>
      <c r="D127" s="180" t="s">
        <v>145</v>
      </c>
      <c r="E127" s="181" t="s">
        <v>257</v>
      </c>
      <c r="F127" s="182" t="s">
        <v>258</v>
      </c>
      <c r="G127" s="183" t="s">
        <v>192</v>
      </c>
      <c r="H127" s="184">
        <v>2.331</v>
      </c>
      <c r="I127" s="185"/>
      <c r="J127" s="186">
        <f>ROUND(I127*H127,2)</f>
        <v>0</v>
      </c>
      <c r="K127" s="182" t="s">
        <v>204</v>
      </c>
      <c r="L127" s="35"/>
      <c r="M127" s="187" t="s">
        <v>1</v>
      </c>
      <c r="N127" s="188" t="s">
        <v>38</v>
      </c>
      <c r="O127" s="67"/>
      <c r="P127" s="189">
        <f>O127*H127</f>
        <v>0</v>
      </c>
      <c r="Q127" s="189">
        <v>0.03273</v>
      </c>
      <c r="R127" s="189">
        <f>Q127*H127</f>
        <v>0.07629363</v>
      </c>
      <c r="S127" s="189">
        <v>0</v>
      </c>
      <c r="T127" s="190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91" t="s">
        <v>150</v>
      </c>
      <c r="AT127" s="191" t="s">
        <v>145</v>
      </c>
      <c r="AU127" s="191" t="s">
        <v>83</v>
      </c>
      <c r="AY127" s="13" t="s">
        <v>142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3" t="s">
        <v>81</v>
      </c>
      <c r="BK127" s="192">
        <f>ROUND(I127*H127,2)</f>
        <v>0</v>
      </c>
      <c r="BL127" s="13" t="s">
        <v>150</v>
      </c>
      <c r="BM127" s="191" t="s">
        <v>551</v>
      </c>
    </row>
    <row r="128" spans="1:65" s="1" customFormat="1" ht="24" customHeight="1">
      <c r="A128" s="30"/>
      <c r="B128" s="31"/>
      <c r="C128" s="180" t="s">
        <v>83</v>
      </c>
      <c r="D128" s="180" t="s">
        <v>145</v>
      </c>
      <c r="E128" s="181" t="s">
        <v>260</v>
      </c>
      <c r="F128" s="182" t="s">
        <v>261</v>
      </c>
      <c r="G128" s="183" t="s">
        <v>233</v>
      </c>
      <c r="H128" s="184">
        <v>15.54</v>
      </c>
      <c r="I128" s="185"/>
      <c r="J128" s="186">
        <f>ROUND(I128*H128,2)</f>
        <v>0</v>
      </c>
      <c r="K128" s="182" t="s">
        <v>204</v>
      </c>
      <c r="L128" s="35"/>
      <c r="M128" s="187" t="s">
        <v>1</v>
      </c>
      <c r="N128" s="188" t="s">
        <v>38</v>
      </c>
      <c r="O128" s="67"/>
      <c r="P128" s="189">
        <f>O128*H128</f>
        <v>0</v>
      </c>
      <c r="Q128" s="189">
        <v>0.0015</v>
      </c>
      <c r="R128" s="189">
        <f>Q128*H128</f>
        <v>0.02331</v>
      </c>
      <c r="S128" s="189">
        <v>0</v>
      </c>
      <c r="T128" s="190">
        <f>S128*H128</f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91" t="s">
        <v>150</v>
      </c>
      <c r="AT128" s="191" t="s">
        <v>145</v>
      </c>
      <c r="AU128" s="191" t="s">
        <v>83</v>
      </c>
      <c r="AY128" s="13" t="s">
        <v>142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3" t="s">
        <v>81</v>
      </c>
      <c r="BK128" s="192">
        <f>ROUND(I128*H128,2)</f>
        <v>0</v>
      </c>
      <c r="BL128" s="13" t="s">
        <v>150</v>
      </c>
      <c r="BM128" s="191" t="s">
        <v>552</v>
      </c>
    </row>
    <row r="129" spans="1:65" s="1" customFormat="1" ht="24" customHeight="1">
      <c r="A129" s="30"/>
      <c r="B129" s="31"/>
      <c r="C129" s="180" t="s">
        <v>159</v>
      </c>
      <c r="D129" s="180" t="s">
        <v>145</v>
      </c>
      <c r="E129" s="181" t="s">
        <v>263</v>
      </c>
      <c r="F129" s="182" t="s">
        <v>264</v>
      </c>
      <c r="G129" s="183" t="s">
        <v>265</v>
      </c>
      <c r="H129" s="184">
        <v>6.708</v>
      </c>
      <c r="I129" s="185"/>
      <c r="J129" s="186">
        <f>ROUND(I129*H129,2)</f>
        <v>0</v>
      </c>
      <c r="K129" s="182" t="s">
        <v>204</v>
      </c>
      <c r="L129" s="35"/>
      <c r="M129" s="187" t="s">
        <v>1</v>
      </c>
      <c r="N129" s="188" t="s">
        <v>38</v>
      </c>
      <c r="O129" s="67"/>
      <c r="P129" s="189">
        <f>O129*H129</f>
        <v>0</v>
      </c>
      <c r="Q129" s="189">
        <v>0.07486</v>
      </c>
      <c r="R129" s="189">
        <f>Q129*H129</f>
        <v>0.50216088</v>
      </c>
      <c r="S129" s="189">
        <v>0</v>
      </c>
      <c r="T129" s="190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91" t="s">
        <v>150</v>
      </c>
      <c r="AT129" s="191" t="s">
        <v>145</v>
      </c>
      <c r="AU129" s="191" t="s">
        <v>83</v>
      </c>
      <c r="AY129" s="13" t="s">
        <v>142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3" t="s">
        <v>81</v>
      </c>
      <c r="BK129" s="192">
        <f>ROUND(I129*H129,2)</f>
        <v>0</v>
      </c>
      <c r="BL129" s="13" t="s">
        <v>150</v>
      </c>
      <c r="BM129" s="191" t="s">
        <v>553</v>
      </c>
    </row>
    <row r="130" spans="2:63" s="11" customFormat="1" ht="22.5" customHeight="1">
      <c r="B130" s="164"/>
      <c r="C130" s="165"/>
      <c r="D130" s="166" t="s">
        <v>72</v>
      </c>
      <c r="E130" s="178" t="s">
        <v>143</v>
      </c>
      <c r="F130" s="178" t="s">
        <v>144</v>
      </c>
      <c r="G130" s="165"/>
      <c r="H130" s="165"/>
      <c r="I130" s="168"/>
      <c r="J130" s="179">
        <f>BK130</f>
        <v>0</v>
      </c>
      <c r="K130" s="165"/>
      <c r="L130" s="170"/>
      <c r="M130" s="171"/>
      <c r="N130" s="172"/>
      <c r="O130" s="172"/>
      <c r="P130" s="173">
        <f>SUM(P131:P134)</f>
        <v>0</v>
      </c>
      <c r="Q130" s="172"/>
      <c r="R130" s="173">
        <f>SUM(R131:R134)</f>
        <v>0.00018999999999999998</v>
      </c>
      <c r="S130" s="172"/>
      <c r="T130" s="174">
        <f>SUM(T131:T134)</f>
        <v>0</v>
      </c>
      <c r="AR130" s="175" t="s">
        <v>81</v>
      </c>
      <c r="AT130" s="176" t="s">
        <v>72</v>
      </c>
      <c r="AU130" s="176" t="s">
        <v>81</v>
      </c>
      <c r="AY130" s="175" t="s">
        <v>142</v>
      </c>
      <c r="BK130" s="177">
        <f>SUM(BK131:BK134)</f>
        <v>0</v>
      </c>
    </row>
    <row r="131" spans="1:65" s="1" customFormat="1" ht="33" customHeight="1">
      <c r="A131" s="30"/>
      <c r="B131" s="31"/>
      <c r="C131" s="180" t="s">
        <v>150</v>
      </c>
      <c r="D131" s="180" t="s">
        <v>145</v>
      </c>
      <c r="E131" s="181" t="s">
        <v>146</v>
      </c>
      <c r="F131" s="182" t="s">
        <v>147</v>
      </c>
      <c r="G131" s="183" t="s">
        <v>148</v>
      </c>
      <c r="H131" s="184">
        <v>1</v>
      </c>
      <c r="I131" s="185"/>
      <c r="J131" s="186">
        <f>ROUND(I131*H131,2)</f>
        <v>0</v>
      </c>
      <c r="K131" s="182" t="s">
        <v>204</v>
      </c>
      <c r="L131" s="35"/>
      <c r="M131" s="187" t="s">
        <v>1</v>
      </c>
      <c r="N131" s="188" t="s">
        <v>38</v>
      </c>
      <c r="O131" s="67"/>
      <c r="P131" s="189">
        <f>O131*H131</f>
        <v>0</v>
      </c>
      <c r="Q131" s="189">
        <v>0.00013</v>
      </c>
      <c r="R131" s="189">
        <f>Q131*H131</f>
        <v>0.00013</v>
      </c>
      <c r="S131" s="189">
        <v>0</v>
      </c>
      <c r="T131" s="190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91" t="s">
        <v>150</v>
      </c>
      <c r="AT131" s="191" t="s">
        <v>145</v>
      </c>
      <c r="AU131" s="191" t="s">
        <v>83</v>
      </c>
      <c r="AY131" s="13" t="s">
        <v>142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3" t="s">
        <v>81</v>
      </c>
      <c r="BK131" s="192">
        <f>ROUND(I131*H131,2)</f>
        <v>0</v>
      </c>
      <c r="BL131" s="13" t="s">
        <v>150</v>
      </c>
      <c r="BM131" s="191" t="s">
        <v>554</v>
      </c>
    </row>
    <row r="132" spans="1:65" s="1" customFormat="1" ht="16.5" customHeight="1">
      <c r="A132" s="30"/>
      <c r="B132" s="31"/>
      <c r="C132" s="180" t="s">
        <v>168</v>
      </c>
      <c r="D132" s="180" t="s">
        <v>145</v>
      </c>
      <c r="E132" s="181" t="s">
        <v>268</v>
      </c>
      <c r="F132" s="182" t="s">
        <v>269</v>
      </c>
      <c r="G132" s="183" t="s">
        <v>148</v>
      </c>
      <c r="H132" s="184">
        <v>1</v>
      </c>
      <c r="I132" s="185"/>
      <c r="J132" s="186">
        <f>ROUND(I132*H132,2)</f>
        <v>0</v>
      </c>
      <c r="K132" s="182" t="s">
        <v>1</v>
      </c>
      <c r="L132" s="35"/>
      <c r="M132" s="187" t="s">
        <v>1</v>
      </c>
      <c r="N132" s="188" t="s">
        <v>38</v>
      </c>
      <c r="O132" s="67"/>
      <c r="P132" s="189">
        <f>O132*H132</f>
        <v>0</v>
      </c>
      <c r="Q132" s="189">
        <v>1E-05</v>
      </c>
      <c r="R132" s="189">
        <f>Q132*H132</f>
        <v>1E-05</v>
      </c>
      <c r="S132" s="189">
        <v>0</v>
      </c>
      <c r="T132" s="190">
        <f>S132*H132</f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91" t="s">
        <v>150</v>
      </c>
      <c r="AT132" s="191" t="s">
        <v>145</v>
      </c>
      <c r="AU132" s="191" t="s">
        <v>83</v>
      </c>
      <c r="AY132" s="13" t="s">
        <v>142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3" t="s">
        <v>81</v>
      </c>
      <c r="BK132" s="192">
        <f>ROUND(I132*H132,2)</f>
        <v>0</v>
      </c>
      <c r="BL132" s="13" t="s">
        <v>150</v>
      </c>
      <c r="BM132" s="191" t="s">
        <v>555</v>
      </c>
    </row>
    <row r="133" spans="1:65" s="1" customFormat="1" ht="16.5" customHeight="1">
      <c r="A133" s="30"/>
      <c r="B133" s="31"/>
      <c r="C133" s="180" t="s">
        <v>172</v>
      </c>
      <c r="D133" s="180" t="s">
        <v>145</v>
      </c>
      <c r="E133" s="181" t="s">
        <v>271</v>
      </c>
      <c r="F133" s="182" t="s">
        <v>272</v>
      </c>
      <c r="G133" s="183" t="s">
        <v>148</v>
      </c>
      <c r="H133" s="184">
        <v>1</v>
      </c>
      <c r="I133" s="185"/>
      <c r="J133" s="186">
        <f>ROUND(I133*H133,2)</f>
        <v>0</v>
      </c>
      <c r="K133" s="182" t="s">
        <v>1</v>
      </c>
      <c r="L133" s="35"/>
      <c r="M133" s="187" t="s">
        <v>1</v>
      </c>
      <c r="N133" s="188" t="s">
        <v>38</v>
      </c>
      <c r="O133" s="67"/>
      <c r="P133" s="189">
        <f>O133*H133</f>
        <v>0</v>
      </c>
      <c r="Q133" s="189">
        <v>1E-05</v>
      </c>
      <c r="R133" s="189">
        <f>Q133*H133</f>
        <v>1E-05</v>
      </c>
      <c r="S133" s="189">
        <v>0</v>
      </c>
      <c r="T133" s="190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91" t="s">
        <v>150</v>
      </c>
      <c r="AT133" s="191" t="s">
        <v>145</v>
      </c>
      <c r="AU133" s="191" t="s">
        <v>83</v>
      </c>
      <c r="AY133" s="13" t="s">
        <v>142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3" t="s">
        <v>81</v>
      </c>
      <c r="BK133" s="192">
        <f>ROUND(I133*H133,2)</f>
        <v>0</v>
      </c>
      <c r="BL133" s="13" t="s">
        <v>150</v>
      </c>
      <c r="BM133" s="191" t="s">
        <v>556</v>
      </c>
    </row>
    <row r="134" spans="1:65" s="1" customFormat="1" ht="16.5" customHeight="1">
      <c r="A134" s="30"/>
      <c r="B134" s="31"/>
      <c r="C134" s="180" t="s">
        <v>189</v>
      </c>
      <c r="D134" s="180" t="s">
        <v>145</v>
      </c>
      <c r="E134" s="181" t="s">
        <v>152</v>
      </c>
      <c r="F134" s="182" t="s">
        <v>153</v>
      </c>
      <c r="G134" s="183" t="s">
        <v>148</v>
      </c>
      <c r="H134" s="184">
        <v>1</v>
      </c>
      <c r="I134" s="185"/>
      <c r="J134" s="186">
        <f>ROUND(I134*H134,2)</f>
        <v>0</v>
      </c>
      <c r="K134" s="182" t="s">
        <v>1</v>
      </c>
      <c r="L134" s="35"/>
      <c r="M134" s="187" t="s">
        <v>1</v>
      </c>
      <c r="N134" s="188" t="s">
        <v>38</v>
      </c>
      <c r="O134" s="67"/>
      <c r="P134" s="189">
        <f>O134*H134</f>
        <v>0</v>
      </c>
      <c r="Q134" s="189">
        <v>4E-05</v>
      </c>
      <c r="R134" s="189">
        <f>Q134*H134</f>
        <v>4E-05</v>
      </c>
      <c r="S134" s="189">
        <v>0</v>
      </c>
      <c r="T134" s="190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91" t="s">
        <v>150</v>
      </c>
      <c r="AT134" s="191" t="s">
        <v>145</v>
      </c>
      <c r="AU134" s="191" t="s">
        <v>83</v>
      </c>
      <c r="AY134" s="13" t="s">
        <v>142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3" t="s">
        <v>81</v>
      </c>
      <c r="BK134" s="192">
        <f>ROUND(I134*H134,2)</f>
        <v>0</v>
      </c>
      <c r="BL134" s="13" t="s">
        <v>150</v>
      </c>
      <c r="BM134" s="191" t="s">
        <v>557</v>
      </c>
    </row>
    <row r="135" spans="2:63" s="11" customFormat="1" ht="22.5" customHeight="1">
      <c r="B135" s="164"/>
      <c r="C135" s="165"/>
      <c r="D135" s="166" t="s">
        <v>72</v>
      </c>
      <c r="E135" s="178" t="s">
        <v>303</v>
      </c>
      <c r="F135" s="178" t="s">
        <v>304</v>
      </c>
      <c r="G135" s="165"/>
      <c r="H135" s="165"/>
      <c r="I135" s="168"/>
      <c r="J135" s="179">
        <f>BK135</f>
        <v>0</v>
      </c>
      <c r="K135" s="165"/>
      <c r="L135" s="170"/>
      <c r="M135" s="171"/>
      <c r="N135" s="172"/>
      <c r="O135" s="172"/>
      <c r="P135" s="173">
        <f>P136</f>
        <v>0</v>
      </c>
      <c r="Q135" s="172"/>
      <c r="R135" s="173">
        <f>R136</f>
        <v>0</v>
      </c>
      <c r="S135" s="172"/>
      <c r="T135" s="174">
        <f>T136</f>
        <v>0</v>
      </c>
      <c r="AR135" s="175" t="s">
        <v>81</v>
      </c>
      <c r="AT135" s="176" t="s">
        <v>72</v>
      </c>
      <c r="AU135" s="176" t="s">
        <v>81</v>
      </c>
      <c r="AY135" s="175" t="s">
        <v>142</v>
      </c>
      <c r="BK135" s="177">
        <f>BK136</f>
        <v>0</v>
      </c>
    </row>
    <row r="136" spans="1:65" s="1" customFormat="1" ht="16.5" customHeight="1">
      <c r="A136" s="30"/>
      <c r="B136" s="31"/>
      <c r="C136" s="180" t="s">
        <v>194</v>
      </c>
      <c r="D136" s="180" t="s">
        <v>145</v>
      </c>
      <c r="E136" s="181" t="s">
        <v>305</v>
      </c>
      <c r="F136" s="182" t="s">
        <v>306</v>
      </c>
      <c r="G136" s="183" t="s">
        <v>292</v>
      </c>
      <c r="H136" s="184">
        <v>0.602</v>
      </c>
      <c r="I136" s="185"/>
      <c r="J136" s="186">
        <f>ROUND(I136*H136,2)</f>
        <v>0</v>
      </c>
      <c r="K136" s="182" t="s">
        <v>204</v>
      </c>
      <c r="L136" s="35"/>
      <c r="M136" s="187" t="s">
        <v>1</v>
      </c>
      <c r="N136" s="188" t="s">
        <v>38</v>
      </c>
      <c r="O136" s="67"/>
      <c r="P136" s="189">
        <f>O136*H136</f>
        <v>0</v>
      </c>
      <c r="Q136" s="189">
        <v>0</v>
      </c>
      <c r="R136" s="189">
        <f>Q136*H136</f>
        <v>0</v>
      </c>
      <c r="S136" s="189">
        <v>0</v>
      </c>
      <c r="T136" s="190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91" t="s">
        <v>150</v>
      </c>
      <c r="AT136" s="191" t="s">
        <v>145</v>
      </c>
      <c r="AU136" s="191" t="s">
        <v>83</v>
      </c>
      <c r="AY136" s="13" t="s">
        <v>142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3" t="s">
        <v>81</v>
      </c>
      <c r="BK136" s="192">
        <f>ROUND(I136*H136,2)</f>
        <v>0</v>
      </c>
      <c r="BL136" s="13" t="s">
        <v>150</v>
      </c>
      <c r="BM136" s="191" t="s">
        <v>558</v>
      </c>
    </row>
    <row r="137" spans="2:63" s="11" customFormat="1" ht="25.5" customHeight="1">
      <c r="B137" s="164"/>
      <c r="C137" s="165"/>
      <c r="D137" s="166" t="s">
        <v>72</v>
      </c>
      <c r="E137" s="167" t="s">
        <v>155</v>
      </c>
      <c r="F137" s="167" t="s">
        <v>156</v>
      </c>
      <c r="G137" s="165"/>
      <c r="H137" s="165"/>
      <c r="I137" s="168"/>
      <c r="J137" s="169">
        <f>BK137</f>
        <v>0</v>
      </c>
      <c r="K137" s="165"/>
      <c r="L137" s="170"/>
      <c r="M137" s="171"/>
      <c r="N137" s="172"/>
      <c r="O137" s="172"/>
      <c r="P137" s="173">
        <f>P138+P143+P148</f>
        <v>0</v>
      </c>
      <c r="Q137" s="172"/>
      <c r="R137" s="173">
        <f>R138+R143+R148</f>
        <v>0.027289060000000004</v>
      </c>
      <c r="S137" s="172"/>
      <c r="T137" s="174">
        <f>T138+T143+T148</f>
        <v>0</v>
      </c>
      <c r="AR137" s="175" t="s">
        <v>83</v>
      </c>
      <c r="AT137" s="176" t="s">
        <v>72</v>
      </c>
      <c r="AU137" s="176" t="s">
        <v>73</v>
      </c>
      <c r="AY137" s="175" t="s">
        <v>142</v>
      </c>
      <c r="BK137" s="177">
        <f>BK138+BK143+BK148</f>
        <v>0</v>
      </c>
    </row>
    <row r="138" spans="2:63" s="11" customFormat="1" ht="22.5" customHeight="1">
      <c r="B138" s="164"/>
      <c r="C138" s="165"/>
      <c r="D138" s="166" t="s">
        <v>72</v>
      </c>
      <c r="E138" s="178" t="s">
        <v>157</v>
      </c>
      <c r="F138" s="178" t="s">
        <v>158</v>
      </c>
      <c r="G138" s="165"/>
      <c r="H138" s="165"/>
      <c r="I138" s="168"/>
      <c r="J138" s="179">
        <f>BK138</f>
        <v>0</v>
      </c>
      <c r="K138" s="165"/>
      <c r="L138" s="170"/>
      <c r="M138" s="171"/>
      <c r="N138" s="172"/>
      <c r="O138" s="172"/>
      <c r="P138" s="173">
        <f>SUM(P139:P142)</f>
        <v>0</v>
      </c>
      <c r="Q138" s="172"/>
      <c r="R138" s="173">
        <f>SUM(R139:R142)</f>
        <v>0.020604280000000003</v>
      </c>
      <c r="S138" s="172"/>
      <c r="T138" s="174">
        <f>SUM(T139:T142)</f>
        <v>0</v>
      </c>
      <c r="AR138" s="175" t="s">
        <v>83</v>
      </c>
      <c r="AT138" s="176" t="s">
        <v>72</v>
      </c>
      <c r="AU138" s="176" t="s">
        <v>81</v>
      </c>
      <c r="AY138" s="175" t="s">
        <v>142</v>
      </c>
      <c r="BK138" s="177">
        <f>SUM(BK139:BK142)</f>
        <v>0</v>
      </c>
    </row>
    <row r="139" spans="1:65" s="1" customFormat="1" ht="16.5" customHeight="1">
      <c r="A139" s="30"/>
      <c r="B139" s="31"/>
      <c r="C139" s="180" t="s">
        <v>143</v>
      </c>
      <c r="D139" s="180" t="s">
        <v>145</v>
      </c>
      <c r="E139" s="181" t="s">
        <v>390</v>
      </c>
      <c r="F139" s="182" t="s">
        <v>559</v>
      </c>
      <c r="G139" s="183" t="s">
        <v>192</v>
      </c>
      <c r="H139" s="184">
        <v>6.708</v>
      </c>
      <c r="I139" s="185"/>
      <c r="J139" s="186">
        <f>ROUND(I139*H139,2)</f>
        <v>0</v>
      </c>
      <c r="K139" s="182" t="s">
        <v>204</v>
      </c>
      <c r="L139" s="35"/>
      <c r="M139" s="187" t="s">
        <v>1</v>
      </c>
      <c r="N139" s="188" t="s">
        <v>38</v>
      </c>
      <c r="O139" s="67"/>
      <c r="P139" s="189">
        <f>O139*H139</f>
        <v>0</v>
      </c>
      <c r="Q139" s="189">
        <v>0.00091</v>
      </c>
      <c r="R139" s="189">
        <f>Q139*H139</f>
        <v>0.00610428</v>
      </c>
      <c r="S139" s="189">
        <v>0</v>
      </c>
      <c r="T139" s="190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91" t="s">
        <v>163</v>
      </c>
      <c r="AT139" s="191" t="s">
        <v>145</v>
      </c>
      <c r="AU139" s="191" t="s">
        <v>83</v>
      </c>
      <c r="AY139" s="13" t="s">
        <v>142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3" t="s">
        <v>81</v>
      </c>
      <c r="BK139" s="192">
        <f>ROUND(I139*H139,2)</f>
        <v>0</v>
      </c>
      <c r="BL139" s="13" t="s">
        <v>163</v>
      </c>
      <c r="BM139" s="191" t="s">
        <v>560</v>
      </c>
    </row>
    <row r="140" spans="1:65" s="1" customFormat="1" ht="16.5" customHeight="1">
      <c r="A140" s="30"/>
      <c r="B140" s="31"/>
      <c r="C140" s="193" t="s">
        <v>201</v>
      </c>
      <c r="D140" s="193" t="s">
        <v>207</v>
      </c>
      <c r="E140" s="194" t="s">
        <v>314</v>
      </c>
      <c r="F140" s="195" t="s">
        <v>561</v>
      </c>
      <c r="G140" s="196" t="s">
        <v>148</v>
      </c>
      <c r="H140" s="197">
        <v>1</v>
      </c>
      <c r="I140" s="198"/>
      <c r="J140" s="199">
        <f>ROUND(I140*H140,2)</f>
        <v>0</v>
      </c>
      <c r="K140" s="195" t="s">
        <v>204</v>
      </c>
      <c r="L140" s="200"/>
      <c r="M140" s="201" t="s">
        <v>1</v>
      </c>
      <c r="N140" s="202" t="s">
        <v>38</v>
      </c>
      <c r="O140" s="67"/>
      <c r="P140" s="189">
        <f>O140*H140</f>
        <v>0</v>
      </c>
      <c r="Q140" s="189">
        <v>0.0145</v>
      </c>
      <c r="R140" s="189">
        <f>Q140*H140</f>
        <v>0.0145</v>
      </c>
      <c r="S140" s="189">
        <v>0</v>
      </c>
      <c r="T140" s="190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91" t="s">
        <v>211</v>
      </c>
      <c r="AT140" s="191" t="s">
        <v>207</v>
      </c>
      <c r="AU140" s="191" t="s">
        <v>83</v>
      </c>
      <c r="AY140" s="13" t="s">
        <v>142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3" t="s">
        <v>81</v>
      </c>
      <c r="BK140" s="192">
        <f>ROUND(I140*H140,2)</f>
        <v>0</v>
      </c>
      <c r="BL140" s="13" t="s">
        <v>163</v>
      </c>
      <c r="BM140" s="191" t="s">
        <v>562</v>
      </c>
    </row>
    <row r="141" spans="1:65" s="1" customFormat="1" ht="24" customHeight="1">
      <c r="A141" s="30"/>
      <c r="B141" s="31"/>
      <c r="C141" s="180" t="s">
        <v>206</v>
      </c>
      <c r="D141" s="180" t="s">
        <v>145</v>
      </c>
      <c r="E141" s="181" t="s">
        <v>329</v>
      </c>
      <c r="F141" s="182" t="s">
        <v>563</v>
      </c>
      <c r="G141" s="183" t="s">
        <v>265</v>
      </c>
      <c r="H141" s="184">
        <v>1</v>
      </c>
      <c r="I141" s="185"/>
      <c r="J141" s="186">
        <f>ROUND(I141*H141,2)</f>
        <v>0</v>
      </c>
      <c r="K141" s="182" t="s">
        <v>204</v>
      </c>
      <c r="L141" s="35"/>
      <c r="M141" s="187" t="s">
        <v>1</v>
      </c>
      <c r="N141" s="188" t="s">
        <v>38</v>
      </c>
      <c r="O141" s="6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91" t="s">
        <v>163</v>
      </c>
      <c r="AT141" s="191" t="s">
        <v>145</v>
      </c>
      <c r="AU141" s="191" t="s">
        <v>83</v>
      </c>
      <c r="AY141" s="13" t="s">
        <v>142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3" t="s">
        <v>81</v>
      </c>
      <c r="BK141" s="192">
        <f>ROUND(I141*H141,2)</f>
        <v>0</v>
      </c>
      <c r="BL141" s="13" t="s">
        <v>163</v>
      </c>
      <c r="BM141" s="191" t="s">
        <v>564</v>
      </c>
    </row>
    <row r="142" spans="1:65" s="1" customFormat="1" ht="16.5" customHeight="1">
      <c r="A142" s="30"/>
      <c r="B142" s="31"/>
      <c r="C142" s="180" t="s">
        <v>213</v>
      </c>
      <c r="D142" s="180" t="s">
        <v>145</v>
      </c>
      <c r="E142" s="181" t="s">
        <v>333</v>
      </c>
      <c r="F142" s="182" t="s">
        <v>241</v>
      </c>
      <c r="G142" s="183" t="s">
        <v>242</v>
      </c>
      <c r="H142" s="203"/>
      <c r="I142" s="185"/>
      <c r="J142" s="186">
        <f>ROUND(I142*H142,2)</f>
        <v>0</v>
      </c>
      <c r="K142" s="182" t="s">
        <v>204</v>
      </c>
      <c r="L142" s="35"/>
      <c r="M142" s="187" t="s">
        <v>1</v>
      </c>
      <c r="N142" s="188" t="s">
        <v>38</v>
      </c>
      <c r="O142" s="6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91" t="s">
        <v>163</v>
      </c>
      <c r="AT142" s="191" t="s">
        <v>145</v>
      </c>
      <c r="AU142" s="191" t="s">
        <v>83</v>
      </c>
      <c r="AY142" s="13" t="s">
        <v>142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3" t="s">
        <v>81</v>
      </c>
      <c r="BK142" s="192">
        <f>ROUND(I142*H142,2)</f>
        <v>0</v>
      </c>
      <c r="BL142" s="13" t="s">
        <v>163</v>
      </c>
      <c r="BM142" s="191" t="s">
        <v>565</v>
      </c>
    </row>
    <row r="143" spans="2:63" s="11" customFormat="1" ht="22.5" customHeight="1">
      <c r="B143" s="164"/>
      <c r="C143" s="165"/>
      <c r="D143" s="166" t="s">
        <v>72</v>
      </c>
      <c r="E143" s="178" t="s">
        <v>187</v>
      </c>
      <c r="F143" s="178" t="s">
        <v>188</v>
      </c>
      <c r="G143" s="165"/>
      <c r="H143" s="165"/>
      <c r="I143" s="168"/>
      <c r="J143" s="179">
        <f>BK143</f>
        <v>0</v>
      </c>
      <c r="K143" s="165"/>
      <c r="L143" s="170"/>
      <c r="M143" s="171"/>
      <c r="N143" s="172"/>
      <c r="O143" s="172"/>
      <c r="P143" s="173">
        <f>SUM(P144:P147)</f>
        <v>0</v>
      </c>
      <c r="Q143" s="172"/>
      <c r="R143" s="173">
        <f>SUM(R144:R147)</f>
        <v>0.0063</v>
      </c>
      <c r="S143" s="172"/>
      <c r="T143" s="174">
        <f>SUM(T144:T147)</f>
        <v>0</v>
      </c>
      <c r="AR143" s="175" t="s">
        <v>83</v>
      </c>
      <c r="AT143" s="176" t="s">
        <v>72</v>
      </c>
      <c r="AU143" s="176" t="s">
        <v>81</v>
      </c>
      <c r="AY143" s="175" t="s">
        <v>142</v>
      </c>
      <c r="BK143" s="177">
        <f>SUM(BK144:BK147)</f>
        <v>0</v>
      </c>
    </row>
    <row r="144" spans="1:65" s="1" customFormat="1" ht="24" customHeight="1">
      <c r="A144" s="30"/>
      <c r="B144" s="31"/>
      <c r="C144" s="180" t="s">
        <v>222</v>
      </c>
      <c r="D144" s="180" t="s">
        <v>145</v>
      </c>
      <c r="E144" s="181" t="s">
        <v>202</v>
      </c>
      <c r="F144" s="182" t="s">
        <v>203</v>
      </c>
      <c r="G144" s="183" t="s">
        <v>192</v>
      </c>
      <c r="H144" s="184">
        <v>14</v>
      </c>
      <c r="I144" s="185"/>
      <c r="J144" s="186">
        <f>ROUND(I144*H144,2)</f>
        <v>0</v>
      </c>
      <c r="K144" s="182" t="s">
        <v>204</v>
      </c>
      <c r="L144" s="35"/>
      <c r="M144" s="187" t="s">
        <v>1</v>
      </c>
      <c r="N144" s="188" t="s">
        <v>38</v>
      </c>
      <c r="O144" s="67"/>
      <c r="P144" s="189">
        <f>O144*H144</f>
        <v>0</v>
      </c>
      <c r="Q144" s="189">
        <v>0</v>
      </c>
      <c r="R144" s="189">
        <f>Q144*H144</f>
        <v>0</v>
      </c>
      <c r="S144" s="189">
        <v>0</v>
      </c>
      <c r="T144" s="190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91" t="s">
        <v>163</v>
      </c>
      <c r="AT144" s="191" t="s">
        <v>145</v>
      </c>
      <c r="AU144" s="191" t="s">
        <v>83</v>
      </c>
      <c r="AY144" s="13" t="s">
        <v>142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3" t="s">
        <v>81</v>
      </c>
      <c r="BK144" s="192">
        <f>ROUND(I144*H144,2)</f>
        <v>0</v>
      </c>
      <c r="BL144" s="13" t="s">
        <v>163</v>
      </c>
      <c r="BM144" s="191" t="s">
        <v>566</v>
      </c>
    </row>
    <row r="145" spans="1:65" s="1" customFormat="1" ht="16.5" customHeight="1">
      <c r="A145" s="30"/>
      <c r="B145" s="31"/>
      <c r="C145" s="193" t="s">
        <v>8</v>
      </c>
      <c r="D145" s="193" t="s">
        <v>207</v>
      </c>
      <c r="E145" s="194" t="s">
        <v>208</v>
      </c>
      <c r="F145" s="195" t="s">
        <v>338</v>
      </c>
      <c r="G145" s="196" t="s">
        <v>210</v>
      </c>
      <c r="H145" s="197">
        <v>3.36</v>
      </c>
      <c r="I145" s="198"/>
      <c r="J145" s="199">
        <f>ROUND(I145*H145,2)</f>
        <v>0</v>
      </c>
      <c r="K145" s="195" t="s">
        <v>204</v>
      </c>
      <c r="L145" s="200"/>
      <c r="M145" s="201" t="s">
        <v>1</v>
      </c>
      <c r="N145" s="202" t="s">
        <v>38</v>
      </c>
      <c r="O145" s="67"/>
      <c r="P145" s="189">
        <f>O145*H145</f>
        <v>0</v>
      </c>
      <c r="Q145" s="189">
        <v>0.001</v>
      </c>
      <c r="R145" s="189">
        <f>Q145*H145</f>
        <v>0.00336</v>
      </c>
      <c r="S145" s="189">
        <v>0</v>
      </c>
      <c r="T145" s="190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91" t="s">
        <v>211</v>
      </c>
      <c r="AT145" s="191" t="s">
        <v>207</v>
      </c>
      <c r="AU145" s="191" t="s">
        <v>83</v>
      </c>
      <c r="AY145" s="13" t="s">
        <v>142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3" t="s">
        <v>81</v>
      </c>
      <c r="BK145" s="192">
        <f>ROUND(I145*H145,2)</f>
        <v>0</v>
      </c>
      <c r="BL145" s="13" t="s">
        <v>163</v>
      </c>
      <c r="BM145" s="191" t="s">
        <v>567</v>
      </c>
    </row>
    <row r="146" spans="1:65" s="1" customFormat="1" ht="24" customHeight="1">
      <c r="A146" s="30"/>
      <c r="B146" s="31"/>
      <c r="C146" s="180" t="s">
        <v>163</v>
      </c>
      <c r="D146" s="180" t="s">
        <v>145</v>
      </c>
      <c r="E146" s="181" t="s">
        <v>214</v>
      </c>
      <c r="F146" s="182" t="s">
        <v>215</v>
      </c>
      <c r="G146" s="183" t="s">
        <v>192</v>
      </c>
      <c r="H146" s="184">
        <v>28</v>
      </c>
      <c r="I146" s="185"/>
      <c r="J146" s="186">
        <f>ROUND(I146*H146,2)</f>
        <v>0</v>
      </c>
      <c r="K146" s="182" t="s">
        <v>204</v>
      </c>
      <c r="L146" s="35"/>
      <c r="M146" s="187" t="s">
        <v>1</v>
      </c>
      <c r="N146" s="188" t="s">
        <v>38</v>
      </c>
      <c r="O146" s="67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91" t="s">
        <v>163</v>
      </c>
      <c r="AT146" s="191" t="s">
        <v>145</v>
      </c>
      <c r="AU146" s="191" t="s">
        <v>83</v>
      </c>
      <c r="AY146" s="13" t="s">
        <v>142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3" t="s">
        <v>81</v>
      </c>
      <c r="BK146" s="192">
        <f>ROUND(I146*H146,2)</f>
        <v>0</v>
      </c>
      <c r="BL146" s="13" t="s">
        <v>163</v>
      </c>
      <c r="BM146" s="191" t="s">
        <v>568</v>
      </c>
    </row>
    <row r="147" spans="1:65" s="1" customFormat="1" ht="16.5" customHeight="1">
      <c r="A147" s="30"/>
      <c r="B147" s="31"/>
      <c r="C147" s="193" t="s">
        <v>235</v>
      </c>
      <c r="D147" s="193" t="s">
        <v>207</v>
      </c>
      <c r="E147" s="194" t="s">
        <v>218</v>
      </c>
      <c r="F147" s="195" t="s">
        <v>343</v>
      </c>
      <c r="G147" s="196" t="s">
        <v>220</v>
      </c>
      <c r="H147" s="197">
        <v>3.5</v>
      </c>
      <c r="I147" s="198"/>
      <c r="J147" s="199">
        <f>ROUND(I147*H147,2)</f>
        <v>0</v>
      </c>
      <c r="K147" s="195" t="s">
        <v>204</v>
      </c>
      <c r="L147" s="200"/>
      <c r="M147" s="201" t="s">
        <v>1</v>
      </c>
      <c r="N147" s="202" t="s">
        <v>38</v>
      </c>
      <c r="O147" s="67"/>
      <c r="P147" s="189">
        <f>O147*H147</f>
        <v>0</v>
      </c>
      <c r="Q147" s="189">
        <v>0.00084</v>
      </c>
      <c r="R147" s="189">
        <f>Q147*H147</f>
        <v>0.00294</v>
      </c>
      <c r="S147" s="189">
        <v>0</v>
      </c>
      <c r="T147" s="190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91" t="s">
        <v>211</v>
      </c>
      <c r="AT147" s="191" t="s">
        <v>207</v>
      </c>
      <c r="AU147" s="191" t="s">
        <v>83</v>
      </c>
      <c r="AY147" s="13" t="s">
        <v>142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3" t="s">
        <v>81</v>
      </c>
      <c r="BK147" s="192">
        <f>ROUND(I147*H147,2)</f>
        <v>0</v>
      </c>
      <c r="BL147" s="13" t="s">
        <v>163</v>
      </c>
      <c r="BM147" s="191" t="s">
        <v>569</v>
      </c>
    </row>
    <row r="148" spans="2:63" s="11" customFormat="1" ht="22.5" customHeight="1">
      <c r="B148" s="164"/>
      <c r="C148" s="165"/>
      <c r="D148" s="166" t="s">
        <v>72</v>
      </c>
      <c r="E148" s="178" t="s">
        <v>345</v>
      </c>
      <c r="F148" s="178" t="s">
        <v>346</v>
      </c>
      <c r="G148" s="165"/>
      <c r="H148" s="165"/>
      <c r="I148" s="168"/>
      <c r="J148" s="179">
        <f>BK148</f>
        <v>0</v>
      </c>
      <c r="K148" s="165"/>
      <c r="L148" s="170"/>
      <c r="M148" s="171"/>
      <c r="N148" s="172"/>
      <c r="O148" s="172"/>
      <c r="P148" s="173">
        <f>P149</f>
        <v>0</v>
      </c>
      <c r="Q148" s="172"/>
      <c r="R148" s="173">
        <f>R149</f>
        <v>0.00038478</v>
      </c>
      <c r="S148" s="172"/>
      <c r="T148" s="174">
        <f>T149</f>
        <v>0</v>
      </c>
      <c r="AR148" s="175" t="s">
        <v>83</v>
      </c>
      <c r="AT148" s="176" t="s">
        <v>72</v>
      </c>
      <c r="AU148" s="176" t="s">
        <v>81</v>
      </c>
      <c r="AY148" s="175" t="s">
        <v>142</v>
      </c>
      <c r="BK148" s="177">
        <f>BK149</f>
        <v>0</v>
      </c>
    </row>
    <row r="149" spans="1:65" s="1" customFormat="1" ht="16.5" customHeight="1">
      <c r="A149" s="30"/>
      <c r="B149" s="31"/>
      <c r="C149" s="180" t="s">
        <v>217</v>
      </c>
      <c r="D149" s="180" t="s">
        <v>145</v>
      </c>
      <c r="E149" s="181" t="s">
        <v>348</v>
      </c>
      <c r="F149" s="182" t="s">
        <v>349</v>
      </c>
      <c r="G149" s="183" t="s">
        <v>192</v>
      </c>
      <c r="H149" s="184">
        <v>1.166</v>
      </c>
      <c r="I149" s="185"/>
      <c r="J149" s="186">
        <f>ROUND(I149*H149,2)</f>
        <v>0</v>
      </c>
      <c r="K149" s="182" t="s">
        <v>204</v>
      </c>
      <c r="L149" s="35"/>
      <c r="M149" s="204" t="s">
        <v>1</v>
      </c>
      <c r="N149" s="205" t="s">
        <v>38</v>
      </c>
      <c r="O149" s="206"/>
      <c r="P149" s="207">
        <f>O149*H149</f>
        <v>0</v>
      </c>
      <c r="Q149" s="207">
        <v>0.00033</v>
      </c>
      <c r="R149" s="207">
        <f>Q149*H149</f>
        <v>0.00038478</v>
      </c>
      <c r="S149" s="207">
        <v>0</v>
      </c>
      <c r="T149" s="208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91" t="s">
        <v>163</v>
      </c>
      <c r="AT149" s="191" t="s">
        <v>145</v>
      </c>
      <c r="AU149" s="191" t="s">
        <v>83</v>
      </c>
      <c r="AY149" s="13" t="s">
        <v>142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3" t="s">
        <v>81</v>
      </c>
      <c r="BK149" s="192">
        <f>ROUND(I149*H149,2)</f>
        <v>0</v>
      </c>
      <c r="BL149" s="13" t="s">
        <v>163</v>
      </c>
      <c r="BM149" s="191" t="s">
        <v>570</v>
      </c>
    </row>
    <row r="150" spans="1:31" s="1" customFormat="1" ht="6.75" customHeight="1">
      <c r="A150" s="30"/>
      <c r="B150" s="50"/>
      <c r="C150" s="51"/>
      <c r="D150" s="51"/>
      <c r="E150" s="51"/>
      <c r="F150" s="51"/>
      <c r="G150" s="51"/>
      <c r="H150" s="51"/>
      <c r="I150" s="51"/>
      <c r="J150" s="51"/>
      <c r="K150" s="51"/>
      <c r="L150" s="35"/>
      <c r="M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</row>
  </sheetData>
  <sheetProtection sheet="1" objects="1" scenarios="1" formatColumns="0" formatRows="0" autoFilter="0"/>
  <autoFilter ref="C123:K149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101</v>
      </c>
    </row>
    <row r="3" spans="2:46" ht="6.7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6"/>
      <c r="AT3" s="13" t="s">
        <v>83</v>
      </c>
    </row>
    <row r="4" spans="2:46" ht="24.75" customHeight="1">
      <c r="B4" s="16"/>
      <c r="D4" s="105" t="s">
        <v>114</v>
      </c>
      <c r="L4" s="16"/>
      <c r="M4" s="106" t="s">
        <v>10</v>
      </c>
      <c r="AT4" s="13" t="s">
        <v>4</v>
      </c>
    </row>
    <row r="5" spans="2:12" ht="6.75" customHeight="1">
      <c r="B5" s="16"/>
      <c r="L5" s="16"/>
    </row>
    <row r="6" spans="2:12" ht="12" customHeight="1">
      <c r="B6" s="16"/>
      <c r="D6" s="107" t="s">
        <v>16</v>
      </c>
      <c r="L6" s="16"/>
    </row>
    <row r="7" spans="2:12" ht="16.5" customHeight="1">
      <c r="B7" s="16"/>
      <c r="E7" s="253" t="str">
        <f>'Rekapitulace stavby'!K6</f>
        <v>Výměna dveří ve dvoře, Ve Smečkách 33, Praha 1</v>
      </c>
      <c r="F7" s="254"/>
      <c r="G7" s="254"/>
      <c r="H7" s="254"/>
      <c r="L7" s="16"/>
    </row>
    <row r="8" spans="1:31" s="1" customFormat="1" ht="12" customHeight="1">
      <c r="A8" s="30"/>
      <c r="B8" s="35"/>
      <c r="C8" s="30"/>
      <c r="D8" s="107" t="s">
        <v>115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1" customFormat="1" ht="16.5" customHeight="1">
      <c r="A9" s="30"/>
      <c r="B9" s="35"/>
      <c r="C9" s="30"/>
      <c r="D9" s="30"/>
      <c r="E9" s="255" t="s">
        <v>571</v>
      </c>
      <c r="F9" s="256"/>
      <c r="G9" s="256"/>
      <c r="H9" s="256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9.7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2" customHeight="1">
      <c r="A11" s="30"/>
      <c r="B11" s="35"/>
      <c r="C11" s="30"/>
      <c r="D11" s="107" t="s">
        <v>18</v>
      </c>
      <c r="E11" s="30"/>
      <c r="F11" s="108" t="s">
        <v>1</v>
      </c>
      <c r="G11" s="30"/>
      <c r="H11" s="30"/>
      <c r="I11" s="107" t="s">
        <v>19</v>
      </c>
      <c r="J11" s="108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5"/>
      <c r="C12" s="30"/>
      <c r="D12" s="107" t="s">
        <v>20</v>
      </c>
      <c r="E12" s="30"/>
      <c r="F12" s="108" t="s">
        <v>21</v>
      </c>
      <c r="G12" s="30"/>
      <c r="H12" s="30"/>
      <c r="I12" s="107" t="s">
        <v>22</v>
      </c>
      <c r="J12" s="109">
        <f>'Rekapitulace stavby'!AN8</f>
        <v>0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0.5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5"/>
      <c r="C14" s="30"/>
      <c r="D14" s="107" t="s">
        <v>23</v>
      </c>
      <c r="E14" s="30"/>
      <c r="F14" s="30"/>
      <c r="G14" s="30"/>
      <c r="H14" s="30"/>
      <c r="I14" s="107" t="s">
        <v>24</v>
      </c>
      <c r="J14" s="108">
        <f>IF('Rekapitulace stavby'!AN10="","",'Rekapitulace stavby'!AN10)</f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8" customHeight="1">
      <c r="A15" s="30"/>
      <c r="B15" s="35"/>
      <c r="C15" s="30"/>
      <c r="D15" s="30"/>
      <c r="E15" s="108" t="str">
        <f>IF('Rekapitulace stavby'!E11="","",'Rekapitulace stavby'!E11)</f>
        <v> </v>
      </c>
      <c r="F15" s="30"/>
      <c r="G15" s="30"/>
      <c r="H15" s="30"/>
      <c r="I15" s="107" t="s">
        <v>26</v>
      </c>
      <c r="J15" s="108">
        <f>IF('Rekapitulace stavby'!AN11="","",'Rekapitulace stavby'!AN11)</f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6.7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5"/>
      <c r="C17" s="30"/>
      <c r="D17" s="107" t="s">
        <v>27</v>
      </c>
      <c r="E17" s="30"/>
      <c r="F17" s="30"/>
      <c r="G17" s="30"/>
      <c r="H17" s="30"/>
      <c r="I17" s="107" t="s">
        <v>24</v>
      </c>
      <c r="J17" s="26" t="str">
        <f>'Rekapitulace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5"/>
      <c r="C18" s="30"/>
      <c r="D18" s="30"/>
      <c r="E18" s="257" t="str">
        <f>'Rekapitulace stavby'!E14</f>
        <v>Vyplň údaj</v>
      </c>
      <c r="F18" s="258"/>
      <c r="G18" s="258"/>
      <c r="H18" s="258"/>
      <c r="I18" s="107" t="s">
        <v>26</v>
      </c>
      <c r="J18" s="26" t="str">
        <f>'Rekapitulace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7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5"/>
      <c r="C20" s="30"/>
      <c r="D20" s="107" t="s">
        <v>29</v>
      </c>
      <c r="E20" s="30"/>
      <c r="F20" s="30"/>
      <c r="G20" s="30"/>
      <c r="H20" s="30"/>
      <c r="I20" s="107" t="s">
        <v>24</v>
      </c>
      <c r="J20" s="108">
        <f>IF('Rekapitulace stavby'!AN16="","",'Rekapitulace stavby'!AN16)</f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5"/>
      <c r="C21" s="30"/>
      <c r="D21" s="30"/>
      <c r="E21" s="108" t="str">
        <f>IF('Rekapitulace stavby'!E17="","",'Rekapitulace stavby'!E17)</f>
        <v> </v>
      </c>
      <c r="F21" s="30"/>
      <c r="G21" s="30"/>
      <c r="H21" s="30"/>
      <c r="I21" s="107" t="s">
        <v>26</v>
      </c>
      <c r="J21" s="108">
        <f>IF('Rekapitulace stavby'!AN17="","",'Rekapitulace stavby'!AN17)</f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7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5"/>
      <c r="C23" s="30"/>
      <c r="D23" s="107" t="s">
        <v>31</v>
      </c>
      <c r="E23" s="30"/>
      <c r="F23" s="30"/>
      <c r="G23" s="30"/>
      <c r="H23" s="30"/>
      <c r="I23" s="107" t="s">
        <v>24</v>
      </c>
      <c r="J23" s="108">
        <f>IF('Rekapitulace stavby'!AN19="","",'Rekapitulace stavby'!AN19)</f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5"/>
      <c r="C24" s="30"/>
      <c r="D24" s="30"/>
      <c r="E24" s="108" t="str">
        <f>IF('Rekapitulace stavby'!E20="","",'Rekapitulace stavby'!E20)</f>
        <v> </v>
      </c>
      <c r="F24" s="30"/>
      <c r="G24" s="30"/>
      <c r="H24" s="30"/>
      <c r="I24" s="107" t="s">
        <v>26</v>
      </c>
      <c r="J24" s="108">
        <f>IF('Rekapitulace stavby'!AN20="","",'Rekapitulace stavby'!AN20)</f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7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5"/>
      <c r="C26" s="30"/>
      <c r="D26" s="107" t="s">
        <v>32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110"/>
      <c r="B27" s="111"/>
      <c r="C27" s="110"/>
      <c r="D27" s="110"/>
      <c r="E27" s="259" t="s">
        <v>1</v>
      </c>
      <c r="F27" s="259"/>
      <c r="G27" s="259"/>
      <c r="H27" s="25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1" customFormat="1" ht="6.7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5"/>
      <c r="C29" s="30"/>
      <c r="D29" s="113"/>
      <c r="E29" s="113"/>
      <c r="F29" s="113"/>
      <c r="G29" s="113"/>
      <c r="H29" s="113"/>
      <c r="I29" s="113"/>
      <c r="J29" s="113"/>
      <c r="K29" s="113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4.75" customHeight="1">
      <c r="A30" s="30"/>
      <c r="B30" s="35"/>
      <c r="C30" s="30"/>
      <c r="D30" s="114" t="s">
        <v>33</v>
      </c>
      <c r="E30" s="30"/>
      <c r="F30" s="30"/>
      <c r="G30" s="30"/>
      <c r="H30" s="30"/>
      <c r="I30" s="30"/>
      <c r="J30" s="115">
        <f>ROUND(J126,2)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5"/>
      <c r="C31" s="30"/>
      <c r="D31" s="113"/>
      <c r="E31" s="113"/>
      <c r="F31" s="113"/>
      <c r="G31" s="113"/>
      <c r="H31" s="113"/>
      <c r="I31" s="113"/>
      <c r="J31" s="113"/>
      <c r="K31" s="113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25" customHeight="1">
      <c r="A32" s="30"/>
      <c r="B32" s="35"/>
      <c r="C32" s="30"/>
      <c r="D32" s="30"/>
      <c r="E32" s="30"/>
      <c r="F32" s="116" t="s">
        <v>35</v>
      </c>
      <c r="G32" s="30"/>
      <c r="H32" s="30"/>
      <c r="I32" s="116" t="s">
        <v>34</v>
      </c>
      <c r="J32" s="116" t="s">
        <v>36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25" customHeight="1">
      <c r="A33" s="30"/>
      <c r="B33" s="35"/>
      <c r="C33" s="30"/>
      <c r="D33" s="117" t="s">
        <v>37</v>
      </c>
      <c r="E33" s="107" t="s">
        <v>38</v>
      </c>
      <c r="F33" s="118">
        <f>ROUND((SUM(BE126:BE161)),2)</f>
        <v>0</v>
      </c>
      <c r="G33" s="30"/>
      <c r="H33" s="30"/>
      <c r="I33" s="119">
        <v>0.21</v>
      </c>
      <c r="J33" s="118">
        <f>ROUND(((SUM(BE126:BE161))*I33),2)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5"/>
      <c r="C34" s="30"/>
      <c r="D34" s="30"/>
      <c r="E34" s="107" t="s">
        <v>39</v>
      </c>
      <c r="F34" s="118">
        <f>ROUND((SUM(BF126:BF161)),2)</f>
        <v>0</v>
      </c>
      <c r="G34" s="30"/>
      <c r="H34" s="30"/>
      <c r="I34" s="119">
        <v>0.15</v>
      </c>
      <c r="J34" s="118">
        <f>ROUND(((SUM(BF126:BF161))*I34),2)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 hidden="1">
      <c r="A35" s="30"/>
      <c r="B35" s="35"/>
      <c r="C35" s="30"/>
      <c r="D35" s="30"/>
      <c r="E35" s="107" t="s">
        <v>40</v>
      </c>
      <c r="F35" s="118">
        <f>ROUND((SUM(BG126:BG161)),2)</f>
        <v>0</v>
      </c>
      <c r="G35" s="30"/>
      <c r="H35" s="30"/>
      <c r="I35" s="119">
        <v>0.21</v>
      </c>
      <c r="J35" s="118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 hidden="1">
      <c r="A36" s="30"/>
      <c r="B36" s="35"/>
      <c r="C36" s="30"/>
      <c r="D36" s="30"/>
      <c r="E36" s="107" t="s">
        <v>41</v>
      </c>
      <c r="F36" s="118">
        <f>ROUND((SUM(BH126:BH161)),2)</f>
        <v>0</v>
      </c>
      <c r="G36" s="30"/>
      <c r="H36" s="30"/>
      <c r="I36" s="119">
        <v>0.15</v>
      </c>
      <c r="J36" s="118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5"/>
      <c r="C37" s="30"/>
      <c r="D37" s="30"/>
      <c r="E37" s="107" t="s">
        <v>42</v>
      </c>
      <c r="F37" s="118">
        <f>ROUND((SUM(BI126:BI161)),2)</f>
        <v>0</v>
      </c>
      <c r="G37" s="30"/>
      <c r="H37" s="30"/>
      <c r="I37" s="119">
        <v>0</v>
      </c>
      <c r="J37" s="118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7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4.75" customHeight="1">
      <c r="A39" s="30"/>
      <c r="B39" s="35"/>
      <c r="C39" s="120"/>
      <c r="D39" s="121" t="s">
        <v>43</v>
      </c>
      <c r="E39" s="122"/>
      <c r="F39" s="122"/>
      <c r="G39" s="123" t="s">
        <v>44</v>
      </c>
      <c r="H39" s="124" t="s">
        <v>45</v>
      </c>
      <c r="I39" s="122"/>
      <c r="J39" s="125">
        <f>SUM(J30:J37)</f>
        <v>0</v>
      </c>
      <c r="K39" s="126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4.25" customHeight="1">
      <c r="B41" s="16"/>
      <c r="L41" s="16"/>
    </row>
    <row r="42" spans="2:12" ht="14.25" customHeight="1">
      <c r="B42" s="16"/>
      <c r="L42" s="16"/>
    </row>
    <row r="43" spans="2:12" ht="14.25" customHeight="1">
      <c r="B43" s="16"/>
      <c r="L43" s="16"/>
    </row>
    <row r="44" spans="2:12" ht="14.25" customHeight="1">
      <c r="B44" s="16"/>
      <c r="L44" s="16"/>
    </row>
    <row r="45" spans="2:12" ht="14.25" customHeight="1">
      <c r="B45" s="16"/>
      <c r="L45" s="16"/>
    </row>
    <row r="46" spans="2:12" ht="14.25" customHeight="1">
      <c r="B46" s="16"/>
      <c r="L46" s="16"/>
    </row>
    <row r="47" spans="2:12" ht="14.25" customHeight="1">
      <c r="B47" s="16"/>
      <c r="L47" s="16"/>
    </row>
    <row r="48" spans="2:12" ht="14.25" customHeight="1">
      <c r="B48" s="16"/>
      <c r="L48" s="16"/>
    </row>
    <row r="49" spans="2:12" ht="14.25" customHeight="1">
      <c r="B49" s="16"/>
      <c r="L49" s="16"/>
    </row>
    <row r="50" spans="2:12" s="1" customFormat="1" ht="14.25" customHeight="1">
      <c r="B50" s="47"/>
      <c r="D50" s="127" t="s">
        <v>46</v>
      </c>
      <c r="E50" s="128"/>
      <c r="F50" s="128"/>
      <c r="G50" s="127" t="s">
        <v>47</v>
      </c>
      <c r="H50" s="128"/>
      <c r="I50" s="128"/>
      <c r="J50" s="128"/>
      <c r="K50" s="128"/>
      <c r="L50" s="47"/>
    </row>
    <row r="51" spans="2:12" ht="9.75">
      <c r="B51" s="16"/>
      <c r="L51" s="16"/>
    </row>
    <row r="52" spans="2:12" ht="9.75">
      <c r="B52" s="16"/>
      <c r="L52" s="16"/>
    </row>
    <row r="53" spans="2:12" ht="9.75">
      <c r="B53" s="16"/>
      <c r="L53" s="16"/>
    </row>
    <row r="54" spans="2:12" ht="9.75">
      <c r="B54" s="16"/>
      <c r="L54" s="16"/>
    </row>
    <row r="55" spans="2:12" ht="9.75">
      <c r="B55" s="16"/>
      <c r="L55" s="16"/>
    </row>
    <row r="56" spans="2:12" ht="9.75">
      <c r="B56" s="16"/>
      <c r="L56" s="16"/>
    </row>
    <row r="57" spans="2:12" ht="9.75">
      <c r="B57" s="16"/>
      <c r="L57" s="16"/>
    </row>
    <row r="58" spans="2:12" ht="9.75">
      <c r="B58" s="16"/>
      <c r="L58" s="16"/>
    </row>
    <row r="59" spans="2:12" ht="9.75">
      <c r="B59" s="16"/>
      <c r="L59" s="16"/>
    </row>
    <row r="60" spans="2:12" ht="9.75">
      <c r="B60" s="16"/>
      <c r="L60" s="16"/>
    </row>
    <row r="61" spans="1:31" s="1" customFormat="1" ht="12">
      <c r="A61" s="30"/>
      <c r="B61" s="35"/>
      <c r="C61" s="30"/>
      <c r="D61" s="129" t="s">
        <v>48</v>
      </c>
      <c r="E61" s="130"/>
      <c r="F61" s="131" t="s">
        <v>49</v>
      </c>
      <c r="G61" s="129" t="s">
        <v>48</v>
      </c>
      <c r="H61" s="130"/>
      <c r="I61" s="130"/>
      <c r="J61" s="132" t="s">
        <v>49</v>
      </c>
      <c r="K61" s="130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9.75">
      <c r="B62" s="16"/>
      <c r="L62" s="16"/>
    </row>
    <row r="63" spans="2:12" ht="9.75">
      <c r="B63" s="16"/>
      <c r="L63" s="16"/>
    </row>
    <row r="64" spans="2:12" ht="9.75">
      <c r="B64" s="16"/>
      <c r="L64" s="16"/>
    </row>
    <row r="65" spans="1:31" s="1" customFormat="1" ht="12.75">
      <c r="A65" s="30"/>
      <c r="B65" s="35"/>
      <c r="C65" s="30"/>
      <c r="D65" s="127" t="s">
        <v>50</v>
      </c>
      <c r="E65" s="133"/>
      <c r="F65" s="133"/>
      <c r="G65" s="127" t="s">
        <v>51</v>
      </c>
      <c r="H65" s="133"/>
      <c r="I65" s="133"/>
      <c r="J65" s="133"/>
      <c r="K65" s="133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9.75">
      <c r="B66" s="16"/>
      <c r="L66" s="16"/>
    </row>
    <row r="67" spans="2:12" ht="9.75">
      <c r="B67" s="16"/>
      <c r="L67" s="16"/>
    </row>
    <row r="68" spans="2:12" ht="9.75">
      <c r="B68" s="16"/>
      <c r="L68" s="16"/>
    </row>
    <row r="69" spans="2:12" ht="9.75">
      <c r="B69" s="16"/>
      <c r="L69" s="16"/>
    </row>
    <row r="70" spans="2:12" ht="9.75">
      <c r="B70" s="16"/>
      <c r="L70" s="16"/>
    </row>
    <row r="71" spans="2:12" ht="9.75">
      <c r="B71" s="16"/>
      <c r="L71" s="16"/>
    </row>
    <row r="72" spans="2:12" ht="9.75">
      <c r="B72" s="16"/>
      <c r="L72" s="16"/>
    </row>
    <row r="73" spans="2:12" ht="9.75">
      <c r="B73" s="16"/>
      <c r="L73" s="16"/>
    </row>
    <row r="74" spans="2:12" ht="9.75">
      <c r="B74" s="16"/>
      <c r="L74" s="16"/>
    </row>
    <row r="75" spans="2:12" ht="9.75">
      <c r="B75" s="16"/>
      <c r="L75" s="16"/>
    </row>
    <row r="76" spans="1:31" s="1" customFormat="1" ht="12">
      <c r="A76" s="30"/>
      <c r="B76" s="35"/>
      <c r="C76" s="30"/>
      <c r="D76" s="129" t="s">
        <v>48</v>
      </c>
      <c r="E76" s="130"/>
      <c r="F76" s="131" t="s">
        <v>49</v>
      </c>
      <c r="G76" s="129" t="s">
        <v>48</v>
      </c>
      <c r="H76" s="130"/>
      <c r="I76" s="130"/>
      <c r="J76" s="132" t="s">
        <v>49</v>
      </c>
      <c r="K76" s="130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25" customHeight="1">
      <c r="A77" s="30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75" customHeight="1">
      <c r="A81" s="30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75" customHeight="1">
      <c r="A82" s="30"/>
      <c r="B82" s="31"/>
      <c r="C82" s="19" t="s">
        <v>117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7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2"/>
      <c r="D85" s="32"/>
      <c r="E85" s="251" t="str">
        <f>E7</f>
        <v>Výměna dveří ve dvoře, Ve Smečkách 33, Praha 1</v>
      </c>
      <c r="F85" s="252"/>
      <c r="G85" s="252"/>
      <c r="H85" s="252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>
      <c r="A86" s="30"/>
      <c r="B86" s="31"/>
      <c r="C86" s="25" t="s">
        <v>115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16.5" customHeight="1">
      <c r="A87" s="30"/>
      <c r="B87" s="31"/>
      <c r="C87" s="32"/>
      <c r="D87" s="32"/>
      <c r="E87" s="237" t="str">
        <f>E9</f>
        <v>Smečky- dveře08 - Vstup označený 08</v>
      </c>
      <c r="F87" s="250"/>
      <c r="G87" s="250"/>
      <c r="H87" s="250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6.7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2" customHeight="1">
      <c r="A89" s="30"/>
      <c r="B89" s="31"/>
      <c r="C89" s="25" t="s">
        <v>20</v>
      </c>
      <c r="D89" s="32"/>
      <c r="E89" s="32"/>
      <c r="F89" s="23" t="str">
        <f>F12</f>
        <v>Ve Smečkách 33, Praha 1</v>
      </c>
      <c r="G89" s="32"/>
      <c r="H89" s="32"/>
      <c r="I89" s="25" t="s">
        <v>22</v>
      </c>
      <c r="J89" s="62">
        <f>IF(J12="","",J12)</f>
        <v>0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6.7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5" customHeight="1">
      <c r="A91" s="30"/>
      <c r="B91" s="31"/>
      <c r="C91" s="25" t="s">
        <v>23</v>
      </c>
      <c r="D91" s="32"/>
      <c r="E91" s="32"/>
      <c r="F91" s="23" t="str">
        <f>E15</f>
        <v> </v>
      </c>
      <c r="G91" s="32"/>
      <c r="H91" s="32"/>
      <c r="I91" s="25" t="s">
        <v>29</v>
      </c>
      <c r="J91" s="28" t="str">
        <f>E21</f>
        <v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15" customHeight="1">
      <c r="A92" s="30"/>
      <c r="B92" s="31"/>
      <c r="C92" s="25" t="s">
        <v>27</v>
      </c>
      <c r="D92" s="32"/>
      <c r="E92" s="32"/>
      <c r="F92" s="23" t="str">
        <f>IF(E18="","",E18)</f>
        <v>Vyplň údaj</v>
      </c>
      <c r="G92" s="32"/>
      <c r="H92" s="32"/>
      <c r="I92" s="25" t="s">
        <v>31</v>
      </c>
      <c r="J92" s="28" t="str">
        <f>E24</f>
        <v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9.7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29.25" customHeight="1">
      <c r="A94" s="30"/>
      <c r="B94" s="31"/>
      <c r="C94" s="138" t="s">
        <v>118</v>
      </c>
      <c r="D94" s="39"/>
      <c r="E94" s="39"/>
      <c r="F94" s="39"/>
      <c r="G94" s="39"/>
      <c r="H94" s="39"/>
      <c r="I94" s="39"/>
      <c r="J94" s="139" t="s">
        <v>119</v>
      </c>
      <c r="K94" s="39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9.7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1" customFormat="1" ht="22.5" customHeight="1">
      <c r="A96" s="30"/>
      <c r="B96" s="31"/>
      <c r="C96" s="140" t="s">
        <v>120</v>
      </c>
      <c r="D96" s="32"/>
      <c r="E96" s="32"/>
      <c r="F96" s="32"/>
      <c r="G96" s="32"/>
      <c r="H96" s="32"/>
      <c r="I96" s="32"/>
      <c r="J96" s="79">
        <f>J126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121</v>
      </c>
    </row>
    <row r="97" spans="2:12" s="8" customFormat="1" ht="24.75" customHeight="1">
      <c r="B97" s="141"/>
      <c r="C97" s="142"/>
      <c r="D97" s="143" t="s">
        <v>245</v>
      </c>
      <c r="E97" s="144"/>
      <c r="F97" s="144"/>
      <c r="G97" s="144"/>
      <c r="H97" s="144"/>
      <c r="I97" s="144"/>
      <c r="J97" s="145">
        <f>J127</f>
        <v>0</v>
      </c>
      <c r="K97" s="142"/>
      <c r="L97" s="146"/>
    </row>
    <row r="98" spans="2:12" s="9" customFormat="1" ht="19.5" customHeight="1">
      <c r="B98" s="147"/>
      <c r="C98" s="148"/>
      <c r="D98" s="149" t="s">
        <v>247</v>
      </c>
      <c r="E98" s="150"/>
      <c r="F98" s="150"/>
      <c r="G98" s="150"/>
      <c r="H98" s="150"/>
      <c r="I98" s="150"/>
      <c r="J98" s="151">
        <f>J128</f>
        <v>0</v>
      </c>
      <c r="K98" s="148"/>
      <c r="L98" s="152"/>
    </row>
    <row r="99" spans="2:12" s="9" customFormat="1" ht="19.5" customHeight="1">
      <c r="B99" s="147"/>
      <c r="C99" s="148"/>
      <c r="D99" s="149" t="s">
        <v>123</v>
      </c>
      <c r="E99" s="150"/>
      <c r="F99" s="150"/>
      <c r="G99" s="150"/>
      <c r="H99" s="150"/>
      <c r="I99" s="150"/>
      <c r="J99" s="151">
        <f>J132</f>
        <v>0</v>
      </c>
      <c r="K99" s="148"/>
      <c r="L99" s="152"/>
    </row>
    <row r="100" spans="2:12" s="9" customFormat="1" ht="19.5" customHeight="1">
      <c r="B100" s="147"/>
      <c r="C100" s="148"/>
      <c r="D100" s="149" t="s">
        <v>248</v>
      </c>
      <c r="E100" s="150"/>
      <c r="F100" s="150"/>
      <c r="G100" s="150"/>
      <c r="H100" s="150"/>
      <c r="I100" s="150"/>
      <c r="J100" s="151">
        <f>J138</f>
        <v>0</v>
      </c>
      <c r="K100" s="148"/>
      <c r="L100" s="152"/>
    </row>
    <row r="101" spans="2:12" s="9" customFormat="1" ht="19.5" customHeight="1">
      <c r="B101" s="147"/>
      <c r="C101" s="148"/>
      <c r="D101" s="149" t="s">
        <v>249</v>
      </c>
      <c r="E101" s="150"/>
      <c r="F101" s="150"/>
      <c r="G101" s="150"/>
      <c r="H101" s="150"/>
      <c r="I101" s="150"/>
      <c r="J101" s="151">
        <f>J144</f>
        <v>0</v>
      </c>
      <c r="K101" s="148"/>
      <c r="L101" s="152"/>
    </row>
    <row r="102" spans="2:12" s="8" customFormat="1" ht="24.75" customHeight="1">
      <c r="B102" s="141"/>
      <c r="C102" s="142"/>
      <c r="D102" s="143" t="s">
        <v>124</v>
      </c>
      <c r="E102" s="144"/>
      <c r="F102" s="144"/>
      <c r="G102" s="144"/>
      <c r="H102" s="144"/>
      <c r="I102" s="144"/>
      <c r="J102" s="145">
        <f>J146</f>
        <v>0</v>
      </c>
      <c r="K102" s="142"/>
      <c r="L102" s="146"/>
    </row>
    <row r="103" spans="2:12" s="9" customFormat="1" ht="19.5" customHeight="1">
      <c r="B103" s="147"/>
      <c r="C103" s="148"/>
      <c r="D103" s="149" t="s">
        <v>125</v>
      </c>
      <c r="E103" s="150"/>
      <c r="F103" s="150"/>
      <c r="G103" s="150"/>
      <c r="H103" s="150"/>
      <c r="I103" s="150"/>
      <c r="J103" s="151">
        <f>J147</f>
        <v>0</v>
      </c>
      <c r="K103" s="148"/>
      <c r="L103" s="152"/>
    </row>
    <row r="104" spans="2:12" s="9" customFormat="1" ht="19.5" customHeight="1">
      <c r="B104" s="147"/>
      <c r="C104" s="148"/>
      <c r="D104" s="149" t="s">
        <v>409</v>
      </c>
      <c r="E104" s="150"/>
      <c r="F104" s="150"/>
      <c r="G104" s="150"/>
      <c r="H104" s="150"/>
      <c r="I104" s="150"/>
      <c r="J104" s="151">
        <f>J153</f>
        <v>0</v>
      </c>
      <c r="K104" s="148"/>
      <c r="L104" s="152"/>
    </row>
    <row r="105" spans="2:12" s="9" customFormat="1" ht="19.5" customHeight="1">
      <c r="B105" s="147"/>
      <c r="C105" s="148"/>
      <c r="D105" s="149" t="s">
        <v>126</v>
      </c>
      <c r="E105" s="150"/>
      <c r="F105" s="150"/>
      <c r="G105" s="150"/>
      <c r="H105" s="150"/>
      <c r="I105" s="150"/>
      <c r="J105" s="151">
        <f>J155</f>
        <v>0</v>
      </c>
      <c r="K105" s="148"/>
      <c r="L105" s="152"/>
    </row>
    <row r="106" spans="2:12" s="9" customFormat="1" ht="19.5" customHeight="1">
      <c r="B106" s="147"/>
      <c r="C106" s="148"/>
      <c r="D106" s="149" t="s">
        <v>250</v>
      </c>
      <c r="E106" s="150"/>
      <c r="F106" s="150"/>
      <c r="G106" s="150"/>
      <c r="H106" s="150"/>
      <c r="I106" s="150"/>
      <c r="J106" s="151">
        <f>J160</f>
        <v>0</v>
      </c>
      <c r="K106" s="148"/>
      <c r="L106" s="152"/>
    </row>
    <row r="107" spans="1:31" s="1" customFormat="1" ht="21.75" customHeight="1">
      <c r="A107" s="30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47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1" customFormat="1" ht="6.75" customHeight="1">
      <c r="A108" s="30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7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12" spans="1:31" s="1" customFormat="1" ht="6.75" customHeight="1">
      <c r="A112" s="30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1" customFormat="1" ht="24.75" customHeight="1">
      <c r="A113" s="30"/>
      <c r="B113" s="31"/>
      <c r="C113" s="19" t="s">
        <v>128</v>
      </c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1" customFormat="1" ht="6.75" customHeight="1">
      <c r="A114" s="30"/>
      <c r="B114" s="31"/>
      <c r="C114" s="32"/>
      <c r="D114" s="32"/>
      <c r="E114" s="32"/>
      <c r="F114" s="32"/>
      <c r="G114" s="32"/>
      <c r="H114" s="3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12" customHeight="1">
      <c r="A115" s="30"/>
      <c r="B115" s="31"/>
      <c r="C115" s="25" t="s">
        <v>16</v>
      </c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" customFormat="1" ht="16.5" customHeight="1">
      <c r="A116" s="30"/>
      <c r="B116" s="31"/>
      <c r="C116" s="32"/>
      <c r="D116" s="32"/>
      <c r="E116" s="251" t="str">
        <f>E7</f>
        <v>Výměna dveří ve dvoře, Ve Smečkách 33, Praha 1</v>
      </c>
      <c r="F116" s="252"/>
      <c r="G116" s="252"/>
      <c r="H116" s="252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" customFormat="1" ht="12" customHeight="1">
      <c r="A117" s="30"/>
      <c r="B117" s="31"/>
      <c r="C117" s="25" t="s">
        <v>115</v>
      </c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16.5" customHeight="1">
      <c r="A118" s="30"/>
      <c r="B118" s="31"/>
      <c r="C118" s="32"/>
      <c r="D118" s="32"/>
      <c r="E118" s="237" t="str">
        <f>E9</f>
        <v>Smečky- dveře08 - Vstup označený 08</v>
      </c>
      <c r="F118" s="250"/>
      <c r="G118" s="250"/>
      <c r="H118" s="250"/>
      <c r="I118" s="32"/>
      <c r="J118" s="32"/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" customFormat="1" ht="6.75" customHeight="1">
      <c r="A119" s="30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12" customHeight="1">
      <c r="A120" s="30"/>
      <c r="B120" s="31"/>
      <c r="C120" s="25" t="s">
        <v>20</v>
      </c>
      <c r="D120" s="32"/>
      <c r="E120" s="32"/>
      <c r="F120" s="23" t="str">
        <f>F12</f>
        <v>Ve Smečkách 33, Praha 1</v>
      </c>
      <c r="G120" s="32"/>
      <c r="H120" s="32"/>
      <c r="I120" s="25" t="s">
        <v>22</v>
      </c>
      <c r="J120" s="62">
        <f>IF(J12="","",J12)</f>
        <v>0</v>
      </c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" customFormat="1" ht="6.75" customHeight="1">
      <c r="A121" s="30"/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15" customHeight="1">
      <c r="A122" s="30"/>
      <c r="B122" s="31"/>
      <c r="C122" s="25" t="s">
        <v>23</v>
      </c>
      <c r="D122" s="32"/>
      <c r="E122" s="32"/>
      <c r="F122" s="23" t="str">
        <f>E15</f>
        <v> </v>
      </c>
      <c r="G122" s="32"/>
      <c r="H122" s="32"/>
      <c r="I122" s="25" t="s">
        <v>29</v>
      </c>
      <c r="J122" s="28" t="str">
        <f>E21</f>
        <v> </v>
      </c>
      <c r="K122" s="32"/>
      <c r="L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" customFormat="1" ht="15" customHeight="1">
      <c r="A123" s="30"/>
      <c r="B123" s="31"/>
      <c r="C123" s="25" t="s">
        <v>27</v>
      </c>
      <c r="D123" s="32"/>
      <c r="E123" s="32"/>
      <c r="F123" s="23" t="str">
        <f>IF(E18="","",E18)</f>
        <v>Vyplň údaj</v>
      </c>
      <c r="G123" s="32"/>
      <c r="H123" s="32"/>
      <c r="I123" s="25" t="s">
        <v>31</v>
      </c>
      <c r="J123" s="28" t="str">
        <f>E24</f>
        <v> </v>
      </c>
      <c r="K123" s="32"/>
      <c r="L123" s="47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1" customFormat="1" ht="9.75" customHeight="1">
      <c r="A124" s="30"/>
      <c r="B124" s="31"/>
      <c r="C124" s="32"/>
      <c r="D124" s="32"/>
      <c r="E124" s="32"/>
      <c r="F124" s="32"/>
      <c r="G124" s="32"/>
      <c r="H124" s="32"/>
      <c r="I124" s="32"/>
      <c r="J124" s="32"/>
      <c r="K124" s="32"/>
      <c r="L124" s="47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10" customFormat="1" ht="29.25" customHeight="1">
      <c r="A125" s="153"/>
      <c r="B125" s="154"/>
      <c r="C125" s="155" t="s">
        <v>129</v>
      </c>
      <c r="D125" s="156" t="s">
        <v>58</v>
      </c>
      <c r="E125" s="156" t="s">
        <v>54</v>
      </c>
      <c r="F125" s="156" t="s">
        <v>55</v>
      </c>
      <c r="G125" s="156" t="s">
        <v>130</v>
      </c>
      <c r="H125" s="156" t="s">
        <v>131</v>
      </c>
      <c r="I125" s="156" t="s">
        <v>132</v>
      </c>
      <c r="J125" s="156" t="s">
        <v>119</v>
      </c>
      <c r="K125" s="157" t="s">
        <v>133</v>
      </c>
      <c r="L125" s="158"/>
      <c r="M125" s="70" t="s">
        <v>1</v>
      </c>
      <c r="N125" s="71" t="s">
        <v>37</v>
      </c>
      <c r="O125" s="71" t="s">
        <v>134</v>
      </c>
      <c r="P125" s="71" t="s">
        <v>135</v>
      </c>
      <c r="Q125" s="71" t="s">
        <v>136</v>
      </c>
      <c r="R125" s="71" t="s">
        <v>137</v>
      </c>
      <c r="S125" s="71" t="s">
        <v>138</v>
      </c>
      <c r="T125" s="72" t="s">
        <v>139</v>
      </c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</row>
    <row r="126" spans="1:63" s="1" customFormat="1" ht="22.5" customHeight="1">
      <c r="A126" s="30"/>
      <c r="B126" s="31"/>
      <c r="C126" s="77" t="s">
        <v>140</v>
      </c>
      <c r="D126" s="32"/>
      <c r="E126" s="32"/>
      <c r="F126" s="32"/>
      <c r="G126" s="32"/>
      <c r="H126" s="32"/>
      <c r="I126" s="32"/>
      <c r="J126" s="159">
        <f>BK126</f>
        <v>0</v>
      </c>
      <c r="K126" s="32"/>
      <c r="L126" s="35"/>
      <c r="M126" s="73"/>
      <c r="N126" s="160"/>
      <c r="O126" s="74"/>
      <c r="P126" s="161">
        <f>P127+P146</f>
        <v>0</v>
      </c>
      <c r="Q126" s="74"/>
      <c r="R126" s="161">
        <f>R127+R146</f>
        <v>0.5768418399999999</v>
      </c>
      <c r="S126" s="74"/>
      <c r="T126" s="162">
        <f>T127+T146</f>
        <v>0.322749</v>
      </c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T126" s="13" t="s">
        <v>72</v>
      </c>
      <c r="AU126" s="13" t="s">
        <v>121</v>
      </c>
      <c r="BK126" s="163">
        <f>BK127+BK146</f>
        <v>0</v>
      </c>
    </row>
    <row r="127" spans="2:63" s="11" customFormat="1" ht="25.5" customHeight="1">
      <c r="B127" s="164"/>
      <c r="C127" s="165"/>
      <c r="D127" s="166" t="s">
        <v>72</v>
      </c>
      <c r="E127" s="167" t="s">
        <v>141</v>
      </c>
      <c r="F127" s="167" t="s">
        <v>251</v>
      </c>
      <c r="G127" s="165"/>
      <c r="H127" s="165"/>
      <c r="I127" s="168"/>
      <c r="J127" s="169">
        <f>BK127</f>
        <v>0</v>
      </c>
      <c r="K127" s="165"/>
      <c r="L127" s="170"/>
      <c r="M127" s="171"/>
      <c r="N127" s="172"/>
      <c r="O127" s="172"/>
      <c r="P127" s="173">
        <f>P128+P132+P138+P144</f>
        <v>0</v>
      </c>
      <c r="Q127" s="172"/>
      <c r="R127" s="173">
        <f>R128+R132+R138+R144</f>
        <v>0.5401898999999999</v>
      </c>
      <c r="S127" s="172"/>
      <c r="T127" s="174">
        <f>T128+T132+T138+T144</f>
        <v>0.322749</v>
      </c>
      <c r="AR127" s="175" t="s">
        <v>81</v>
      </c>
      <c r="AT127" s="176" t="s">
        <v>72</v>
      </c>
      <c r="AU127" s="176" t="s">
        <v>73</v>
      </c>
      <c r="AY127" s="175" t="s">
        <v>142</v>
      </c>
      <c r="BK127" s="177">
        <f>BK128+BK132+BK138+BK144</f>
        <v>0</v>
      </c>
    </row>
    <row r="128" spans="2:63" s="11" customFormat="1" ht="22.5" customHeight="1">
      <c r="B128" s="164"/>
      <c r="C128" s="165"/>
      <c r="D128" s="166" t="s">
        <v>72</v>
      </c>
      <c r="E128" s="178" t="s">
        <v>172</v>
      </c>
      <c r="F128" s="178" t="s">
        <v>256</v>
      </c>
      <c r="G128" s="165"/>
      <c r="H128" s="165"/>
      <c r="I128" s="168"/>
      <c r="J128" s="179">
        <f>BK128</f>
        <v>0</v>
      </c>
      <c r="K128" s="165"/>
      <c r="L128" s="170"/>
      <c r="M128" s="171"/>
      <c r="N128" s="172"/>
      <c r="O128" s="172"/>
      <c r="P128" s="173">
        <f>SUM(P129:P131)</f>
        <v>0</v>
      </c>
      <c r="Q128" s="172"/>
      <c r="R128" s="173">
        <f>SUM(R129:R131)</f>
        <v>0.5393498999999999</v>
      </c>
      <c r="S128" s="172"/>
      <c r="T128" s="174">
        <f>SUM(T129:T131)</f>
        <v>0</v>
      </c>
      <c r="AR128" s="175" t="s">
        <v>81</v>
      </c>
      <c r="AT128" s="176" t="s">
        <v>72</v>
      </c>
      <c r="AU128" s="176" t="s">
        <v>81</v>
      </c>
      <c r="AY128" s="175" t="s">
        <v>142</v>
      </c>
      <c r="BK128" s="177">
        <f>SUM(BK129:BK131)</f>
        <v>0</v>
      </c>
    </row>
    <row r="129" spans="1:65" s="1" customFormat="1" ht="16.5" customHeight="1">
      <c r="A129" s="30"/>
      <c r="B129" s="31"/>
      <c r="C129" s="180" t="s">
        <v>81</v>
      </c>
      <c r="D129" s="180" t="s">
        <v>145</v>
      </c>
      <c r="E129" s="181" t="s">
        <v>257</v>
      </c>
      <c r="F129" s="182" t="s">
        <v>258</v>
      </c>
      <c r="G129" s="183" t="s">
        <v>192</v>
      </c>
      <c r="H129" s="184">
        <v>5.372</v>
      </c>
      <c r="I129" s="185"/>
      <c r="J129" s="186">
        <f>ROUND(I129*H129,2)</f>
        <v>0</v>
      </c>
      <c r="K129" s="182" t="s">
        <v>204</v>
      </c>
      <c r="L129" s="35"/>
      <c r="M129" s="187" t="s">
        <v>1</v>
      </c>
      <c r="N129" s="188" t="s">
        <v>38</v>
      </c>
      <c r="O129" s="67"/>
      <c r="P129" s="189">
        <f>O129*H129</f>
        <v>0</v>
      </c>
      <c r="Q129" s="189">
        <v>0.03273</v>
      </c>
      <c r="R129" s="189">
        <f>Q129*H129</f>
        <v>0.17582556000000002</v>
      </c>
      <c r="S129" s="189">
        <v>0</v>
      </c>
      <c r="T129" s="190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91" t="s">
        <v>150</v>
      </c>
      <c r="AT129" s="191" t="s">
        <v>145</v>
      </c>
      <c r="AU129" s="191" t="s">
        <v>83</v>
      </c>
      <c r="AY129" s="13" t="s">
        <v>142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3" t="s">
        <v>81</v>
      </c>
      <c r="BK129" s="192">
        <f>ROUND(I129*H129,2)</f>
        <v>0</v>
      </c>
      <c r="BL129" s="13" t="s">
        <v>150</v>
      </c>
      <c r="BM129" s="191" t="s">
        <v>572</v>
      </c>
    </row>
    <row r="130" spans="1:65" s="1" customFormat="1" ht="24" customHeight="1">
      <c r="A130" s="30"/>
      <c r="B130" s="31"/>
      <c r="C130" s="180" t="s">
        <v>83</v>
      </c>
      <c r="D130" s="180" t="s">
        <v>145</v>
      </c>
      <c r="E130" s="181" t="s">
        <v>260</v>
      </c>
      <c r="F130" s="182" t="s">
        <v>261</v>
      </c>
      <c r="G130" s="183" t="s">
        <v>233</v>
      </c>
      <c r="H130" s="184">
        <v>14.326</v>
      </c>
      <c r="I130" s="185"/>
      <c r="J130" s="186">
        <f>ROUND(I130*H130,2)</f>
        <v>0</v>
      </c>
      <c r="K130" s="182" t="s">
        <v>204</v>
      </c>
      <c r="L130" s="35"/>
      <c r="M130" s="187" t="s">
        <v>1</v>
      </c>
      <c r="N130" s="188" t="s">
        <v>38</v>
      </c>
      <c r="O130" s="67"/>
      <c r="P130" s="189">
        <f>O130*H130</f>
        <v>0</v>
      </c>
      <c r="Q130" s="189">
        <v>0.0015</v>
      </c>
      <c r="R130" s="189">
        <f>Q130*H130</f>
        <v>0.021489</v>
      </c>
      <c r="S130" s="189">
        <v>0</v>
      </c>
      <c r="T130" s="190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91" t="s">
        <v>150</v>
      </c>
      <c r="AT130" s="191" t="s">
        <v>145</v>
      </c>
      <c r="AU130" s="191" t="s">
        <v>83</v>
      </c>
      <c r="AY130" s="13" t="s">
        <v>142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3" t="s">
        <v>81</v>
      </c>
      <c r="BK130" s="192">
        <f>ROUND(I130*H130,2)</f>
        <v>0</v>
      </c>
      <c r="BL130" s="13" t="s">
        <v>150</v>
      </c>
      <c r="BM130" s="191" t="s">
        <v>573</v>
      </c>
    </row>
    <row r="131" spans="1:65" s="1" customFormat="1" ht="24" customHeight="1">
      <c r="A131" s="30"/>
      <c r="B131" s="31"/>
      <c r="C131" s="180" t="s">
        <v>159</v>
      </c>
      <c r="D131" s="180" t="s">
        <v>145</v>
      </c>
      <c r="E131" s="181" t="s">
        <v>263</v>
      </c>
      <c r="F131" s="182" t="s">
        <v>264</v>
      </c>
      <c r="G131" s="183" t="s">
        <v>265</v>
      </c>
      <c r="H131" s="184">
        <v>4.569</v>
      </c>
      <c r="I131" s="185"/>
      <c r="J131" s="186">
        <f>ROUND(I131*H131,2)</f>
        <v>0</v>
      </c>
      <c r="K131" s="182" t="s">
        <v>204</v>
      </c>
      <c r="L131" s="35"/>
      <c r="M131" s="187" t="s">
        <v>1</v>
      </c>
      <c r="N131" s="188" t="s">
        <v>38</v>
      </c>
      <c r="O131" s="67"/>
      <c r="P131" s="189">
        <f>O131*H131</f>
        <v>0</v>
      </c>
      <c r="Q131" s="189">
        <v>0.07486</v>
      </c>
      <c r="R131" s="189">
        <f>Q131*H131</f>
        <v>0.34203533999999997</v>
      </c>
      <c r="S131" s="189">
        <v>0</v>
      </c>
      <c r="T131" s="190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91" t="s">
        <v>150</v>
      </c>
      <c r="AT131" s="191" t="s">
        <v>145</v>
      </c>
      <c r="AU131" s="191" t="s">
        <v>83</v>
      </c>
      <c r="AY131" s="13" t="s">
        <v>142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3" t="s">
        <v>81</v>
      </c>
      <c r="BK131" s="192">
        <f>ROUND(I131*H131,2)</f>
        <v>0</v>
      </c>
      <c r="BL131" s="13" t="s">
        <v>150</v>
      </c>
      <c r="BM131" s="191" t="s">
        <v>574</v>
      </c>
    </row>
    <row r="132" spans="2:63" s="11" customFormat="1" ht="22.5" customHeight="1">
      <c r="B132" s="164"/>
      <c r="C132" s="165"/>
      <c r="D132" s="166" t="s">
        <v>72</v>
      </c>
      <c r="E132" s="178" t="s">
        <v>143</v>
      </c>
      <c r="F132" s="178" t="s">
        <v>144</v>
      </c>
      <c r="G132" s="165"/>
      <c r="H132" s="165"/>
      <c r="I132" s="168"/>
      <c r="J132" s="179">
        <f>BK132</f>
        <v>0</v>
      </c>
      <c r="K132" s="165"/>
      <c r="L132" s="170"/>
      <c r="M132" s="171"/>
      <c r="N132" s="172"/>
      <c r="O132" s="172"/>
      <c r="P132" s="173">
        <f>SUM(P133:P137)</f>
        <v>0</v>
      </c>
      <c r="Q132" s="172"/>
      <c r="R132" s="173">
        <f>SUM(R133:R137)</f>
        <v>0.0008399999999999999</v>
      </c>
      <c r="S132" s="172"/>
      <c r="T132" s="174">
        <f>SUM(T133:T137)</f>
        <v>0.322749</v>
      </c>
      <c r="AR132" s="175" t="s">
        <v>81</v>
      </c>
      <c r="AT132" s="176" t="s">
        <v>72</v>
      </c>
      <c r="AU132" s="176" t="s">
        <v>81</v>
      </c>
      <c r="AY132" s="175" t="s">
        <v>142</v>
      </c>
      <c r="BK132" s="177">
        <f>SUM(BK133:BK137)</f>
        <v>0</v>
      </c>
    </row>
    <row r="133" spans="1:65" s="1" customFormat="1" ht="33" customHeight="1">
      <c r="A133" s="30"/>
      <c r="B133" s="31"/>
      <c r="C133" s="180" t="s">
        <v>150</v>
      </c>
      <c r="D133" s="180" t="s">
        <v>145</v>
      </c>
      <c r="E133" s="181" t="s">
        <v>146</v>
      </c>
      <c r="F133" s="182" t="s">
        <v>147</v>
      </c>
      <c r="G133" s="183" t="s">
        <v>192</v>
      </c>
      <c r="H133" s="184">
        <v>6</v>
      </c>
      <c r="I133" s="185"/>
      <c r="J133" s="186">
        <f>ROUND(I133*H133,2)</f>
        <v>0</v>
      </c>
      <c r="K133" s="182" t="s">
        <v>204</v>
      </c>
      <c r="L133" s="35"/>
      <c r="M133" s="187" t="s">
        <v>1</v>
      </c>
      <c r="N133" s="188" t="s">
        <v>38</v>
      </c>
      <c r="O133" s="67"/>
      <c r="P133" s="189">
        <f>O133*H133</f>
        <v>0</v>
      </c>
      <c r="Q133" s="189">
        <v>0.00013</v>
      </c>
      <c r="R133" s="189">
        <f>Q133*H133</f>
        <v>0.0007799999999999999</v>
      </c>
      <c r="S133" s="189">
        <v>0</v>
      </c>
      <c r="T133" s="190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91" t="s">
        <v>150</v>
      </c>
      <c r="AT133" s="191" t="s">
        <v>145</v>
      </c>
      <c r="AU133" s="191" t="s">
        <v>83</v>
      </c>
      <c r="AY133" s="13" t="s">
        <v>142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3" t="s">
        <v>81</v>
      </c>
      <c r="BK133" s="192">
        <f>ROUND(I133*H133,2)</f>
        <v>0</v>
      </c>
      <c r="BL133" s="13" t="s">
        <v>150</v>
      </c>
      <c r="BM133" s="191" t="s">
        <v>575</v>
      </c>
    </row>
    <row r="134" spans="1:65" s="1" customFormat="1" ht="16.5" customHeight="1">
      <c r="A134" s="30"/>
      <c r="B134" s="31"/>
      <c r="C134" s="180" t="s">
        <v>168</v>
      </c>
      <c r="D134" s="180" t="s">
        <v>145</v>
      </c>
      <c r="E134" s="181" t="s">
        <v>268</v>
      </c>
      <c r="F134" s="182" t="s">
        <v>269</v>
      </c>
      <c r="G134" s="183" t="s">
        <v>148</v>
      </c>
      <c r="H134" s="184">
        <v>1</v>
      </c>
      <c r="I134" s="185"/>
      <c r="J134" s="186">
        <f>ROUND(I134*H134,2)</f>
        <v>0</v>
      </c>
      <c r="K134" s="182" t="s">
        <v>1</v>
      </c>
      <c r="L134" s="35"/>
      <c r="M134" s="187" t="s">
        <v>1</v>
      </c>
      <c r="N134" s="188" t="s">
        <v>38</v>
      </c>
      <c r="O134" s="67"/>
      <c r="P134" s="189">
        <f>O134*H134</f>
        <v>0</v>
      </c>
      <c r="Q134" s="189">
        <v>1E-05</v>
      </c>
      <c r="R134" s="189">
        <f>Q134*H134</f>
        <v>1E-05</v>
      </c>
      <c r="S134" s="189">
        <v>0</v>
      </c>
      <c r="T134" s="190">
        <f>S134*H134</f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91" t="s">
        <v>150</v>
      </c>
      <c r="AT134" s="191" t="s">
        <v>145</v>
      </c>
      <c r="AU134" s="191" t="s">
        <v>83</v>
      </c>
      <c r="AY134" s="13" t="s">
        <v>142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13" t="s">
        <v>81</v>
      </c>
      <c r="BK134" s="192">
        <f>ROUND(I134*H134,2)</f>
        <v>0</v>
      </c>
      <c r="BL134" s="13" t="s">
        <v>150</v>
      </c>
      <c r="BM134" s="191" t="s">
        <v>576</v>
      </c>
    </row>
    <row r="135" spans="1:65" s="1" customFormat="1" ht="16.5" customHeight="1">
      <c r="A135" s="30"/>
      <c r="B135" s="31"/>
      <c r="C135" s="180" t="s">
        <v>172</v>
      </c>
      <c r="D135" s="180" t="s">
        <v>145</v>
      </c>
      <c r="E135" s="181" t="s">
        <v>271</v>
      </c>
      <c r="F135" s="182" t="s">
        <v>272</v>
      </c>
      <c r="G135" s="183" t="s">
        <v>148</v>
      </c>
      <c r="H135" s="184">
        <v>1</v>
      </c>
      <c r="I135" s="185"/>
      <c r="J135" s="186">
        <f>ROUND(I135*H135,2)</f>
        <v>0</v>
      </c>
      <c r="K135" s="182" t="s">
        <v>1</v>
      </c>
      <c r="L135" s="35"/>
      <c r="M135" s="187" t="s">
        <v>1</v>
      </c>
      <c r="N135" s="188" t="s">
        <v>38</v>
      </c>
      <c r="O135" s="67"/>
      <c r="P135" s="189">
        <f>O135*H135</f>
        <v>0</v>
      </c>
      <c r="Q135" s="189">
        <v>1E-05</v>
      </c>
      <c r="R135" s="189">
        <f>Q135*H135</f>
        <v>1E-05</v>
      </c>
      <c r="S135" s="189">
        <v>0</v>
      </c>
      <c r="T135" s="190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91" t="s">
        <v>150</v>
      </c>
      <c r="AT135" s="191" t="s">
        <v>145</v>
      </c>
      <c r="AU135" s="191" t="s">
        <v>83</v>
      </c>
      <c r="AY135" s="13" t="s">
        <v>142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13" t="s">
        <v>81</v>
      </c>
      <c r="BK135" s="192">
        <f>ROUND(I135*H135,2)</f>
        <v>0</v>
      </c>
      <c r="BL135" s="13" t="s">
        <v>150</v>
      </c>
      <c r="BM135" s="191" t="s">
        <v>577</v>
      </c>
    </row>
    <row r="136" spans="1:65" s="1" customFormat="1" ht="16.5" customHeight="1">
      <c r="A136" s="30"/>
      <c r="B136" s="31"/>
      <c r="C136" s="180" t="s">
        <v>189</v>
      </c>
      <c r="D136" s="180" t="s">
        <v>145</v>
      </c>
      <c r="E136" s="181" t="s">
        <v>152</v>
      </c>
      <c r="F136" s="182" t="s">
        <v>153</v>
      </c>
      <c r="G136" s="183" t="s">
        <v>148</v>
      </c>
      <c r="H136" s="184">
        <v>1</v>
      </c>
      <c r="I136" s="185"/>
      <c r="J136" s="186">
        <f>ROUND(I136*H136,2)</f>
        <v>0</v>
      </c>
      <c r="K136" s="182" t="s">
        <v>1</v>
      </c>
      <c r="L136" s="35"/>
      <c r="M136" s="187" t="s">
        <v>1</v>
      </c>
      <c r="N136" s="188" t="s">
        <v>38</v>
      </c>
      <c r="O136" s="67"/>
      <c r="P136" s="189">
        <f>O136*H136</f>
        <v>0</v>
      </c>
      <c r="Q136" s="189">
        <v>4E-05</v>
      </c>
      <c r="R136" s="189">
        <f>Q136*H136</f>
        <v>4E-05</v>
      </c>
      <c r="S136" s="189">
        <v>0</v>
      </c>
      <c r="T136" s="190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91" t="s">
        <v>150</v>
      </c>
      <c r="AT136" s="191" t="s">
        <v>145</v>
      </c>
      <c r="AU136" s="191" t="s">
        <v>83</v>
      </c>
      <c r="AY136" s="13" t="s">
        <v>142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3" t="s">
        <v>81</v>
      </c>
      <c r="BK136" s="192">
        <f>ROUND(I136*H136,2)</f>
        <v>0</v>
      </c>
      <c r="BL136" s="13" t="s">
        <v>150</v>
      </c>
      <c r="BM136" s="191" t="s">
        <v>578</v>
      </c>
    </row>
    <row r="137" spans="1:65" s="1" customFormat="1" ht="21.75" customHeight="1">
      <c r="A137" s="30"/>
      <c r="B137" s="31"/>
      <c r="C137" s="180" t="s">
        <v>194</v>
      </c>
      <c r="D137" s="180" t="s">
        <v>145</v>
      </c>
      <c r="E137" s="181" t="s">
        <v>379</v>
      </c>
      <c r="F137" s="182" t="s">
        <v>421</v>
      </c>
      <c r="G137" s="183" t="s">
        <v>192</v>
      </c>
      <c r="H137" s="184">
        <v>5.123</v>
      </c>
      <c r="I137" s="185"/>
      <c r="J137" s="186">
        <f>ROUND(I137*H137,2)</f>
        <v>0</v>
      </c>
      <c r="K137" s="182" t="s">
        <v>204</v>
      </c>
      <c r="L137" s="35"/>
      <c r="M137" s="187" t="s">
        <v>1</v>
      </c>
      <c r="N137" s="188" t="s">
        <v>38</v>
      </c>
      <c r="O137" s="67"/>
      <c r="P137" s="189">
        <f>O137*H137</f>
        <v>0</v>
      </c>
      <c r="Q137" s="189">
        <v>0</v>
      </c>
      <c r="R137" s="189">
        <f>Q137*H137</f>
        <v>0</v>
      </c>
      <c r="S137" s="189">
        <v>0.063</v>
      </c>
      <c r="T137" s="190">
        <f>S137*H137</f>
        <v>0.322749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91" t="s">
        <v>150</v>
      </c>
      <c r="AT137" s="191" t="s">
        <v>145</v>
      </c>
      <c r="AU137" s="191" t="s">
        <v>83</v>
      </c>
      <c r="AY137" s="13" t="s">
        <v>142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3" t="s">
        <v>81</v>
      </c>
      <c r="BK137" s="192">
        <f>ROUND(I137*H137,2)</f>
        <v>0</v>
      </c>
      <c r="BL137" s="13" t="s">
        <v>150</v>
      </c>
      <c r="BM137" s="191" t="s">
        <v>579</v>
      </c>
    </row>
    <row r="138" spans="2:63" s="11" customFormat="1" ht="22.5" customHeight="1">
      <c r="B138" s="164"/>
      <c r="C138" s="165"/>
      <c r="D138" s="166" t="s">
        <v>72</v>
      </c>
      <c r="E138" s="178" t="s">
        <v>288</v>
      </c>
      <c r="F138" s="178" t="s">
        <v>289</v>
      </c>
      <c r="G138" s="165"/>
      <c r="H138" s="165"/>
      <c r="I138" s="168"/>
      <c r="J138" s="179">
        <f>BK138</f>
        <v>0</v>
      </c>
      <c r="K138" s="165"/>
      <c r="L138" s="170"/>
      <c r="M138" s="171"/>
      <c r="N138" s="172"/>
      <c r="O138" s="172"/>
      <c r="P138" s="173">
        <f>SUM(P139:P143)</f>
        <v>0</v>
      </c>
      <c r="Q138" s="172"/>
      <c r="R138" s="173">
        <f>SUM(R139:R143)</f>
        <v>0</v>
      </c>
      <c r="S138" s="172"/>
      <c r="T138" s="174">
        <f>SUM(T139:T143)</f>
        <v>0</v>
      </c>
      <c r="AR138" s="175" t="s">
        <v>81</v>
      </c>
      <c r="AT138" s="176" t="s">
        <v>72</v>
      </c>
      <c r="AU138" s="176" t="s">
        <v>81</v>
      </c>
      <c r="AY138" s="175" t="s">
        <v>142</v>
      </c>
      <c r="BK138" s="177">
        <f>SUM(BK139:BK143)</f>
        <v>0</v>
      </c>
    </row>
    <row r="139" spans="1:65" s="1" customFormat="1" ht="24" customHeight="1">
      <c r="A139" s="30"/>
      <c r="B139" s="31"/>
      <c r="C139" s="180" t="s">
        <v>143</v>
      </c>
      <c r="D139" s="180" t="s">
        <v>145</v>
      </c>
      <c r="E139" s="181" t="s">
        <v>294</v>
      </c>
      <c r="F139" s="182" t="s">
        <v>295</v>
      </c>
      <c r="G139" s="183" t="s">
        <v>292</v>
      </c>
      <c r="H139" s="184">
        <v>0.323</v>
      </c>
      <c r="I139" s="185"/>
      <c r="J139" s="186">
        <f>ROUND(I139*H139,2)</f>
        <v>0</v>
      </c>
      <c r="K139" s="182" t="s">
        <v>204</v>
      </c>
      <c r="L139" s="35"/>
      <c r="M139" s="187" t="s">
        <v>1</v>
      </c>
      <c r="N139" s="188" t="s">
        <v>38</v>
      </c>
      <c r="O139" s="67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91" t="s">
        <v>150</v>
      </c>
      <c r="AT139" s="191" t="s">
        <v>145</v>
      </c>
      <c r="AU139" s="191" t="s">
        <v>83</v>
      </c>
      <c r="AY139" s="13" t="s">
        <v>142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3" t="s">
        <v>81</v>
      </c>
      <c r="BK139" s="192">
        <f>ROUND(I139*H139,2)</f>
        <v>0</v>
      </c>
      <c r="BL139" s="13" t="s">
        <v>150</v>
      </c>
      <c r="BM139" s="191" t="s">
        <v>580</v>
      </c>
    </row>
    <row r="140" spans="1:65" s="1" customFormat="1" ht="24" customHeight="1">
      <c r="A140" s="30"/>
      <c r="B140" s="31"/>
      <c r="C140" s="180" t="s">
        <v>201</v>
      </c>
      <c r="D140" s="180" t="s">
        <v>145</v>
      </c>
      <c r="E140" s="181" t="s">
        <v>290</v>
      </c>
      <c r="F140" s="182" t="s">
        <v>291</v>
      </c>
      <c r="G140" s="183" t="s">
        <v>292</v>
      </c>
      <c r="H140" s="184">
        <v>0.323</v>
      </c>
      <c r="I140" s="185"/>
      <c r="J140" s="186">
        <f>ROUND(I140*H140,2)</f>
        <v>0</v>
      </c>
      <c r="K140" s="182" t="s">
        <v>204</v>
      </c>
      <c r="L140" s="35"/>
      <c r="M140" s="187" t="s">
        <v>1</v>
      </c>
      <c r="N140" s="188" t="s">
        <v>38</v>
      </c>
      <c r="O140" s="6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91" t="s">
        <v>150</v>
      </c>
      <c r="AT140" s="191" t="s">
        <v>145</v>
      </c>
      <c r="AU140" s="191" t="s">
        <v>83</v>
      </c>
      <c r="AY140" s="13" t="s">
        <v>142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3" t="s">
        <v>81</v>
      </c>
      <c r="BK140" s="192">
        <f>ROUND(I140*H140,2)</f>
        <v>0</v>
      </c>
      <c r="BL140" s="13" t="s">
        <v>150</v>
      </c>
      <c r="BM140" s="191" t="s">
        <v>581</v>
      </c>
    </row>
    <row r="141" spans="1:65" s="1" customFormat="1" ht="33" customHeight="1">
      <c r="A141" s="30"/>
      <c r="B141" s="31"/>
      <c r="C141" s="180" t="s">
        <v>206</v>
      </c>
      <c r="D141" s="180" t="s">
        <v>145</v>
      </c>
      <c r="E141" s="181" t="s">
        <v>297</v>
      </c>
      <c r="F141" s="182" t="s">
        <v>298</v>
      </c>
      <c r="G141" s="183" t="s">
        <v>292</v>
      </c>
      <c r="H141" s="184">
        <v>6.137</v>
      </c>
      <c r="I141" s="185"/>
      <c r="J141" s="186">
        <f>ROUND(I141*H141,2)</f>
        <v>0</v>
      </c>
      <c r="K141" s="182" t="s">
        <v>204</v>
      </c>
      <c r="L141" s="35"/>
      <c r="M141" s="187" t="s">
        <v>1</v>
      </c>
      <c r="N141" s="188" t="s">
        <v>38</v>
      </c>
      <c r="O141" s="67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91" t="s">
        <v>150</v>
      </c>
      <c r="AT141" s="191" t="s">
        <v>145</v>
      </c>
      <c r="AU141" s="191" t="s">
        <v>83</v>
      </c>
      <c r="AY141" s="13" t="s">
        <v>142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3" t="s">
        <v>81</v>
      </c>
      <c r="BK141" s="192">
        <f>ROUND(I141*H141,2)</f>
        <v>0</v>
      </c>
      <c r="BL141" s="13" t="s">
        <v>150</v>
      </c>
      <c r="BM141" s="191" t="s">
        <v>582</v>
      </c>
    </row>
    <row r="142" spans="1:65" s="1" customFormat="1" ht="16.5" customHeight="1">
      <c r="A142" s="30"/>
      <c r="B142" s="31"/>
      <c r="C142" s="180" t="s">
        <v>332</v>
      </c>
      <c r="D142" s="180" t="s">
        <v>145</v>
      </c>
      <c r="E142" s="181" t="s">
        <v>583</v>
      </c>
      <c r="F142" s="182" t="s">
        <v>584</v>
      </c>
      <c r="G142" s="183" t="s">
        <v>148</v>
      </c>
      <c r="H142" s="184">
        <v>1</v>
      </c>
      <c r="I142" s="185"/>
      <c r="J142" s="186">
        <f>ROUND(I142*H142,2)</f>
        <v>0</v>
      </c>
      <c r="K142" s="182" t="s">
        <v>1</v>
      </c>
      <c r="L142" s="35"/>
      <c r="M142" s="187" t="s">
        <v>1</v>
      </c>
      <c r="N142" s="188" t="s">
        <v>38</v>
      </c>
      <c r="O142" s="6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91" t="s">
        <v>150</v>
      </c>
      <c r="AT142" s="191" t="s">
        <v>145</v>
      </c>
      <c r="AU142" s="191" t="s">
        <v>83</v>
      </c>
      <c r="AY142" s="13" t="s">
        <v>142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3" t="s">
        <v>81</v>
      </c>
      <c r="BK142" s="192">
        <f>ROUND(I142*H142,2)</f>
        <v>0</v>
      </c>
      <c r="BL142" s="13" t="s">
        <v>150</v>
      </c>
      <c r="BM142" s="191" t="s">
        <v>585</v>
      </c>
    </row>
    <row r="143" spans="1:65" s="1" customFormat="1" ht="33" customHeight="1">
      <c r="A143" s="30"/>
      <c r="B143" s="31"/>
      <c r="C143" s="180" t="s">
        <v>213</v>
      </c>
      <c r="D143" s="180" t="s">
        <v>145</v>
      </c>
      <c r="E143" s="181" t="s">
        <v>300</v>
      </c>
      <c r="F143" s="182" t="s">
        <v>301</v>
      </c>
      <c r="G143" s="183" t="s">
        <v>292</v>
      </c>
      <c r="H143" s="184">
        <v>0.323</v>
      </c>
      <c r="I143" s="185"/>
      <c r="J143" s="186">
        <f>ROUND(I143*H143,2)</f>
        <v>0</v>
      </c>
      <c r="K143" s="182" t="s">
        <v>204</v>
      </c>
      <c r="L143" s="35"/>
      <c r="M143" s="187" t="s">
        <v>1</v>
      </c>
      <c r="N143" s="188" t="s">
        <v>38</v>
      </c>
      <c r="O143" s="67"/>
      <c r="P143" s="189">
        <f>O143*H143</f>
        <v>0</v>
      </c>
      <c r="Q143" s="189">
        <v>0</v>
      </c>
      <c r="R143" s="189">
        <f>Q143*H143</f>
        <v>0</v>
      </c>
      <c r="S143" s="189">
        <v>0</v>
      </c>
      <c r="T143" s="190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91" t="s">
        <v>150</v>
      </c>
      <c r="AT143" s="191" t="s">
        <v>145</v>
      </c>
      <c r="AU143" s="191" t="s">
        <v>83</v>
      </c>
      <c r="AY143" s="13" t="s">
        <v>142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3" t="s">
        <v>81</v>
      </c>
      <c r="BK143" s="192">
        <f>ROUND(I143*H143,2)</f>
        <v>0</v>
      </c>
      <c r="BL143" s="13" t="s">
        <v>150</v>
      </c>
      <c r="BM143" s="191" t="s">
        <v>586</v>
      </c>
    </row>
    <row r="144" spans="2:63" s="11" customFormat="1" ht="22.5" customHeight="1">
      <c r="B144" s="164"/>
      <c r="C144" s="165"/>
      <c r="D144" s="166" t="s">
        <v>72</v>
      </c>
      <c r="E144" s="178" t="s">
        <v>303</v>
      </c>
      <c r="F144" s="178" t="s">
        <v>304</v>
      </c>
      <c r="G144" s="165"/>
      <c r="H144" s="165"/>
      <c r="I144" s="168"/>
      <c r="J144" s="179">
        <f>BK144</f>
        <v>0</v>
      </c>
      <c r="K144" s="165"/>
      <c r="L144" s="170"/>
      <c r="M144" s="171"/>
      <c r="N144" s="172"/>
      <c r="O144" s="172"/>
      <c r="P144" s="173">
        <f>P145</f>
        <v>0</v>
      </c>
      <c r="Q144" s="172"/>
      <c r="R144" s="173">
        <f>R145</f>
        <v>0</v>
      </c>
      <c r="S144" s="172"/>
      <c r="T144" s="174">
        <f>T145</f>
        <v>0</v>
      </c>
      <c r="AR144" s="175" t="s">
        <v>81</v>
      </c>
      <c r="AT144" s="176" t="s">
        <v>72</v>
      </c>
      <c r="AU144" s="176" t="s">
        <v>81</v>
      </c>
      <c r="AY144" s="175" t="s">
        <v>142</v>
      </c>
      <c r="BK144" s="177">
        <f>BK145</f>
        <v>0</v>
      </c>
    </row>
    <row r="145" spans="1:65" s="1" customFormat="1" ht="16.5" customHeight="1">
      <c r="A145" s="30"/>
      <c r="B145" s="31"/>
      <c r="C145" s="180" t="s">
        <v>217</v>
      </c>
      <c r="D145" s="180" t="s">
        <v>145</v>
      </c>
      <c r="E145" s="181" t="s">
        <v>305</v>
      </c>
      <c r="F145" s="182" t="s">
        <v>306</v>
      </c>
      <c r="G145" s="183" t="s">
        <v>292</v>
      </c>
      <c r="H145" s="184">
        <v>0.54</v>
      </c>
      <c r="I145" s="185"/>
      <c r="J145" s="186">
        <f>ROUND(I145*H145,2)</f>
        <v>0</v>
      </c>
      <c r="K145" s="182" t="s">
        <v>204</v>
      </c>
      <c r="L145" s="35"/>
      <c r="M145" s="187" t="s">
        <v>1</v>
      </c>
      <c r="N145" s="188" t="s">
        <v>38</v>
      </c>
      <c r="O145" s="67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91" t="s">
        <v>150</v>
      </c>
      <c r="AT145" s="191" t="s">
        <v>145</v>
      </c>
      <c r="AU145" s="191" t="s">
        <v>83</v>
      </c>
      <c r="AY145" s="13" t="s">
        <v>142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3" t="s">
        <v>81</v>
      </c>
      <c r="BK145" s="192">
        <f>ROUND(I145*H145,2)</f>
        <v>0</v>
      </c>
      <c r="BL145" s="13" t="s">
        <v>150</v>
      </c>
      <c r="BM145" s="191" t="s">
        <v>587</v>
      </c>
    </row>
    <row r="146" spans="2:63" s="11" customFormat="1" ht="25.5" customHeight="1">
      <c r="B146" s="164"/>
      <c r="C146" s="165"/>
      <c r="D146" s="166" t="s">
        <v>72</v>
      </c>
      <c r="E146" s="167" t="s">
        <v>155</v>
      </c>
      <c r="F146" s="167" t="s">
        <v>156</v>
      </c>
      <c r="G146" s="165"/>
      <c r="H146" s="165"/>
      <c r="I146" s="168"/>
      <c r="J146" s="169">
        <f>BK146</f>
        <v>0</v>
      </c>
      <c r="K146" s="165"/>
      <c r="L146" s="170"/>
      <c r="M146" s="171"/>
      <c r="N146" s="172"/>
      <c r="O146" s="172"/>
      <c r="P146" s="173">
        <f>P147+P153+P155+P160</f>
        <v>0</v>
      </c>
      <c r="Q146" s="172"/>
      <c r="R146" s="173">
        <f>R147+R153+R155+R160</f>
        <v>0.03665194</v>
      </c>
      <c r="S146" s="172"/>
      <c r="T146" s="174">
        <f>T147+T153+T155+T160</f>
        <v>0</v>
      </c>
      <c r="AR146" s="175" t="s">
        <v>83</v>
      </c>
      <c r="AT146" s="176" t="s">
        <v>72</v>
      </c>
      <c r="AU146" s="176" t="s">
        <v>73</v>
      </c>
      <c r="AY146" s="175" t="s">
        <v>142</v>
      </c>
      <c r="BK146" s="177">
        <f>BK147+BK153+BK155+BK160</f>
        <v>0</v>
      </c>
    </row>
    <row r="147" spans="2:63" s="11" customFormat="1" ht="22.5" customHeight="1">
      <c r="B147" s="164"/>
      <c r="C147" s="165"/>
      <c r="D147" s="166" t="s">
        <v>72</v>
      </c>
      <c r="E147" s="178" t="s">
        <v>157</v>
      </c>
      <c r="F147" s="178" t="s">
        <v>158</v>
      </c>
      <c r="G147" s="165"/>
      <c r="H147" s="165"/>
      <c r="I147" s="168"/>
      <c r="J147" s="179">
        <f>BK147</f>
        <v>0</v>
      </c>
      <c r="K147" s="165"/>
      <c r="L147" s="170"/>
      <c r="M147" s="171"/>
      <c r="N147" s="172"/>
      <c r="O147" s="172"/>
      <c r="P147" s="173">
        <f>SUM(P148:P152)</f>
        <v>0</v>
      </c>
      <c r="Q147" s="172"/>
      <c r="R147" s="173">
        <f>SUM(R148:R152)</f>
        <v>0.025140000000000003</v>
      </c>
      <c r="S147" s="172"/>
      <c r="T147" s="174">
        <f>SUM(T148:T152)</f>
        <v>0</v>
      </c>
      <c r="AR147" s="175" t="s">
        <v>83</v>
      </c>
      <c r="AT147" s="176" t="s">
        <v>72</v>
      </c>
      <c r="AU147" s="176" t="s">
        <v>81</v>
      </c>
      <c r="AY147" s="175" t="s">
        <v>142</v>
      </c>
      <c r="BK147" s="177">
        <f>SUM(BK148:BK152)</f>
        <v>0</v>
      </c>
    </row>
    <row r="148" spans="1:65" s="1" customFormat="1" ht="24" customHeight="1">
      <c r="A148" s="30"/>
      <c r="B148" s="31"/>
      <c r="C148" s="180" t="s">
        <v>222</v>
      </c>
      <c r="D148" s="180" t="s">
        <v>145</v>
      </c>
      <c r="E148" s="181" t="s">
        <v>390</v>
      </c>
      <c r="F148" s="182" t="s">
        <v>391</v>
      </c>
      <c r="G148" s="183" t="s">
        <v>148</v>
      </c>
      <c r="H148" s="184">
        <v>1</v>
      </c>
      <c r="I148" s="185"/>
      <c r="J148" s="186">
        <f>ROUND(I148*H148,2)</f>
        <v>0</v>
      </c>
      <c r="K148" s="182" t="s">
        <v>204</v>
      </c>
      <c r="L148" s="35"/>
      <c r="M148" s="187" t="s">
        <v>1</v>
      </c>
      <c r="N148" s="188" t="s">
        <v>38</v>
      </c>
      <c r="O148" s="67"/>
      <c r="P148" s="189">
        <f>O148*H148</f>
        <v>0</v>
      </c>
      <c r="Q148" s="189">
        <v>0.00091</v>
      </c>
      <c r="R148" s="189">
        <f>Q148*H148</f>
        <v>0.00091</v>
      </c>
      <c r="S148" s="189">
        <v>0</v>
      </c>
      <c r="T148" s="190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91" t="s">
        <v>163</v>
      </c>
      <c r="AT148" s="191" t="s">
        <v>145</v>
      </c>
      <c r="AU148" s="191" t="s">
        <v>83</v>
      </c>
      <c r="AY148" s="13" t="s">
        <v>142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3" t="s">
        <v>81</v>
      </c>
      <c r="BK148" s="192">
        <f>ROUND(I148*H148,2)</f>
        <v>0</v>
      </c>
      <c r="BL148" s="13" t="s">
        <v>163</v>
      </c>
      <c r="BM148" s="191" t="s">
        <v>588</v>
      </c>
    </row>
    <row r="149" spans="1:65" s="1" customFormat="1" ht="33" customHeight="1">
      <c r="A149" s="30"/>
      <c r="B149" s="31"/>
      <c r="C149" s="193" t="s">
        <v>8</v>
      </c>
      <c r="D149" s="193" t="s">
        <v>207</v>
      </c>
      <c r="E149" s="194" t="s">
        <v>393</v>
      </c>
      <c r="F149" s="195" t="s">
        <v>589</v>
      </c>
      <c r="G149" s="196" t="s">
        <v>148</v>
      </c>
      <c r="H149" s="197">
        <v>1</v>
      </c>
      <c r="I149" s="198"/>
      <c r="J149" s="199">
        <f>ROUND(I149*H149,2)</f>
        <v>0</v>
      </c>
      <c r="K149" s="195" t="s">
        <v>1</v>
      </c>
      <c r="L149" s="200"/>
      <c r="M149" s="201" t="s">
        <v>1</v>
      </c>
      <c r="N149" s="202" t="s">
        <v>38</v>
      </c>
      <c r="O149" s="67"/>
      <c r="P149" s="189">
        <f>O149*H149</f>
        <v>0</v>
      </c>
      <c r="Q149" s="189">
        <v>0.02423</v>
      </c>
      <c r="R149" s="189">
        <f>Q149*H149</f>
        <v>0.02423</v>
      </c>
      <c r="S149" s="189">
        <v>0</v>
      </c>
      <c r="T149" s="190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91" t="s">
        <v>211</v>
      </c>
      <c r="AT149" s="191" t="s">
        <v>207</v>
      </c>
      <c r="AU149" s="191" t="s">
        <v>83</v>
      </c>
      <c r="AY149" s="13" t="s">
        <v>142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3" t="s">
        <v>81</v>
      </c>
      <c r="BK149" s="192">
        <f>ROUND(I149*H149,2)</f>
        <v>0</v>
      </c>
      <c r="BL149" s="13" t="s">
        <v>163</v>
      </c>
      <c r="BM149" s="191" t="s">
        <v>590</v>
      </c>
    </row>
    <row r="150" spans="1:65" s="1" customFormat="1" ht="24" customHeight="1">
      <c r="A150" s="30"/>
      <c r="B150" s="31"/>
      <c r="C150" s="180" t="s">
        <v>163</v>
      </c>
      <c r="D150" s="180" t="s">
        <v>145</v>
      </c>
      <c r="E150" s="181" t="s">
        <v>329</v>
      </c>
      <c r="F150" s="182" t="s">
        <v>446</v>
      </c>
      <c r="G150" s="183" t="s">
        <v>265</v>
      </c>
      <c r="H150" s="184">
        <v>1</v>
      </c>
      <c r="I150" s="185"/>
      <c r="J150" s="186">
        <f>ROUND(I150*H150,2)</f>
        <v>0</v>
      </c>
      <c r="K150" s="182" t="s">
        <v>204</v>
      </c>
      <c r="L150" s="35"/>
      <c r="M150" s="187" t="s">
        <v>1</v>
      </c>
      <c r="N150" s="188" t="s">
        <v>38</v>
      </c>
      <c r="O150" s="67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91" t="s">
        <v>163</v>
      </c>
      <c r="AT150" s="191" t="s">
        <v>145</v>
      </c>
      <c r="AU150" s="191" t="s">
        <v>83</v>
      </c>
      <c r="AY150" s="13" t="s">
        <v>142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3" t="s">
        <v>81</v>
      </c>
      <c r="BK150" s="192">
        <f>ROUND(I150*H150,2)</f>
        <v>0</v>
      </c>
      <c r="BL150" s="13" t="s">
        <v>163</v>
      </c>
      <c r="BM150" s="191" t="s">
        <v>591</v>
      </c>
    </row>
    <row r="151" spans="1:65" s="1" customFormat="1" ht="16.5" customHeight="1">
      <c r="A151" s="30"/>
      <c r="B151" s="31"/>
      <c r="C151" s="180" t="s">
        <v>235</v>
      </c>
      <c r="D151" s="180" t="s">
        <v>145</v>
      </c>
      <c r="E151" s="181" t="s">
        <v>592</v>
      </c>
      <c r="F151" s="182" t="s">
        <v>593</v>
      </c>
      <c r="G151" s="183" t="s">
        <v>265</v>
      </c>
      <c r="H151" s="184">
        <v>1</v>
      </c>
      <c r="I151" s="185"/>
      <c r="J151" s="186">
        <f>ROUND(I151*H151,2)</f>
        <v>0</v>
      </c>
      <c r="K151" s="182" t="s">
        <v>1</v>
      </c>
      <c r="L151" s="35"/>
      <c r="M151" s="187" t="s">
        <v>1</v>
      </c>
      <c r="N151" s="188" t="s">
        <v>38</v>
      </c>
      <c r="O151" s="67"/>
      <c r="P151" s="189">
        <f>O151*H151</f>
        <v>0</v>
      </c>
      <c r="Q151" s="189">
        <v>0</v>
      </c>
      <c r="R151" s="189">
        <f>Q151*H151</f>
        <v>0</v>
      </c>
      <c r="S151" s="189">
        <v>0</v>
      </c>
      <c r="T151" s="190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91" t="s">
        <v>163</v>
      </c>
      <c r="AT151" s="191" t="s">
        <v>145</v>
      </c>
      <c r="AU151" s="191" t="s">
        <v>83</v>
      </c>
      <c r="AY151" s="13" t="s">
        <v>142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3" t="s">
        <v>81</v>
      </c>
      <c r="BK151" s="192">
        <f>ROUND(I151*H151,2)</f>
        <v>0</v>
      </c>
      <c r="BL151" s="13" t="s">
        <v>163</v>
      </c>
      <c r="BM151" s="191" t="s">
        <v>594</v>
      </c>
    </row>
    <row r="152" spans="1:65" s="1" customFormat="1" ht="16.5" customHeight="1">
      <c r="A152" s="30"/>
      <c r="B152" s="31"/>
      <c r="C152" s="180" t="s">
        <v>239</v>
      </c>
      <c r="D152" s="180" t="s">
        <v>145</v>
      </c>
      <c r="E152" s="181" t="s">
        <v>333</v>
      </c>
      <c r="F152" s="182" t="s">
        <v>241</v>
      </c>
      <c r="G152" s="183" t="s">
        <v>242</v>
      </c>
      <c r="H152" s="203"/>
      <c r="I152" s="185"/>
      <c r="J152" s="186">
        <f>ROUND(I152*H152,2)</f>
        <v>0</v>
      </c>
      <c r="K152" s="182" t="s">
        <v>204</v>
      </c>
      <c r="L152" s="35"/>
      <c r="M152" s="187" t="s">
        <v>1</v>
      </c>
      <c r="N152" s="188" t="s">
        <v>38</v>
      </c>
      <c r="O152" s="67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91" t="s">
        <v>150</v>
      </c>
      <c r="AT152" s="191" t="s">
        <v>145</v>
      </c>
      <c r="AU152" s="191" t="s">
        <v>83</v>
      </c>
      <c r="AY152" s="13" t="s">
        <v>142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3" t="s">
        <v>81</v>
      </c>
      <c r="BK152" s="192">
        <f>ROUND(I152*H152,2)</f>
        <v>0</v>
      </c>
      <c r="BL152" s="13" t="s">
        <v>150</v>
      </c>
      <c r="BM152" s="191" t="s">
        <v>595</v>
      </c>
    </row>
    <row r="153" spans="2:63" s="11" customFormat="1" ht="22.5" customHeight="1">
      <c r="B153" s="164"/>
      <c r="C153" s="165"/>
      <c r="D153" s="166" t="s">
        <v>72</v>
      </c>
      <c r="E153" s="178" t="s">
        <v>449</v>
      </c>
      <c r="F153" s="178" t="s">
        <v>450</v>
      </c>
      <c r="G153" s="165"/>
      <c r="H153" s="165"/>
      <c r="I153" s="168"/>
      <c r="J153" s="179">
        <f>BK153</f>
        <v>0</v>
      </c>
      <c r="K153" s="165"/>
      <c r="L153" s="170"/>
      <c r="M153" s="171"/>
      <c r="N153" s="172"/>
      <c r="O153" s="172"/>
      <c r="P153" s="173">
        <f>P154</f>
        <v>0</v>
      </c>
      <c r="Q153" s="172"/>
      <c r="R153" s="173">
        <f>R154</f>
        <v>0</v>
      </c>
      <c r="S153" s="172"/>
      <c r="T153" s="174">
        <f>T154</f>
        <v>0</v>
      </c>
      <c r="AR153" s="175" t="s">
        <v>83</v>
      </c>
      <c r="AT153" s="176" t="s">
        <v>72</v>
      </c>
      <c r="AU153" s="176" t="s">
        <v>81</v>
      </c>
      <c r="AY153" s="175" t="s">
        <v>142</v>
      </c>
      <c r="BK153" s="177">
        <f>BK154</f>
        <v>0</v>
      </c>
    </row>
    <row r="154" spans="1:65" s="1" customFormat="1" ht="21.75" customHeight="1">
      <c r="A154" s="30"/>
      <c r="B154" s="31"/>
      <c r="C154" s="180" t="s">
        <v>176</v>
      </c>
      <c r="D154" s="180" t="s">
        <v>145</v>
      </c>
      <c r="E154" s="181" t="s">
        <v>451</v>
      </c>
      <c r="F154" s="182" t="s">
        <v>452</v>
      </c>
      <c r="G154" s="183" t="s">
        <v>265</v>
      </c>
      <c r="H154" s="184">
        <v>2</v>
      </c>
      <c r="I154" s="185"/>
      <c r="J154" s="186">
        <f>ROUND(I154*H154,2)</f>
        <v>0</v>
      </c>
      <c r="K154" s="182" t="s">
        <v>204</v>
      </c>
      <c r="L154" s="35"/>
      <c r="M154" s="187" t="s">
        <v>1</v>
      </c>
      <c r="N154" s="188" t="s">
        <v>38</v>
      </c>
      <c r="O154" s="67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91" t="s">
        <v>163</v>
      </c>
      <c r="AT154" s="191" t="s">
        <v>145</v>
      </c>
      <c r="AU154" s="191" t="s">
        <v>83</v>
      </c>
      <c r="AY154" s="13" t="s">
        <v>142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3" t="s">
        <v>81</v>
      </c>
      <c r="BK154" s="192">
        <f>ROUND(I154*H154,2)</f>
        <v>0</v>
      </c>
      <c r="BL154" s="13" t="s">
        <v>163</v>
      </c>
      <c r="BM154" s="191" t="s">
        <v>596</v>
      </c>
    </row>
    <row r="155" spans="2:63" s="11" customFormat="1" ht="22.5" customHeight="1">
      <c r="B155" s="164"/>
      <c r="C155" s="165"/>
      <c r="D155" s="166" t="s">
        <v>72</v>
      </c>
      <c r="E155" s="178" t="s">
        <v>187</v>
      </c>
      <c r="F155" s="178" t="s">
        <v>188</v>
      </c>
      <c r="G155" s="165"/>
      <c r="H155" s="165"/>
      <c r="I155" s="168"/>
      <c r="J155" s="179">
        <f>BK155</f>
        <v>0</v>
      </c>
      <c r="K155" s="165"/>
      <c r="L155" s="170"/>
      <c r="M155" s="171"/>
      <c r="N155" s="172"/>
      <c r="O155" s="172"/>
      <c r="P155" s="173">
        <f>SUM(P156:P159)</f>
        <v>0</v>
      </c>
      <c r="Q155" s="172"/>
      <c r="R155" s="173">
        <f>SUM(R156:R159)</f>
        <v>0.01115752</v>
      </c>
      <c r="S155" s="172"/>
      <c r="T155" s="174">
        <f>SUM(T156:T159)</f>
        <v>0</v>
      </c>
      <c r="AR155" s="175" t="s">
        <v>83</v>
      </c>
      <c r="AT155" s="176" t="s">
        <v>72</v>
      </c>
      <c r="AU155" s="176" t="s">
        <v>81</v>
      </c>
      <c r="AY155" s="175" t="s">
        <v>142</v>
      </c>
      <c r="BK155" s="177">
        <f>SUM(BK156:BK159)</f>
        <v>0</v>
      </c>
    </row>
    <row r="156" spans="1:65" s="1" customFormat="1" ht="24" customHeight="1">
      <c r="A156" s="30"/>
      <c r="B156" s="31"/>
      <c r="C156" s="180" t="s">
        <v>180</v>
      </c>
      <c r="D156" s="180" t="s">
        <v>145</v>
      </c>
      <c r="E156" s="181" t="s">
        <v>202</v>
      </c>
      <c r="F156" s="182" t="s">
        <v>203</v>
      </c>
      <c r="G156" s="183" t="s">
        <v>192</v>
      </c>
      <c r="H156" s="184">
        <v>16.906</v>
      </c>
      <c r="I156" s="185"/>
      <c r="J156" s="186">
        <f>ROUND(I156*H156,2)</f>
        <v>0</v>
      </c>
      <c r="K156" s="182" t="s">
        <v>204</v>
      </c>
      <c r="L156" s="35"/>
      <c r="M156" s="187" t="s">
        <v>1</v>
      </c>
      <c r="N156" s="188" t="s">
        <v>38</v>
      </c>
      <c r="O156" s="67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91" t="s">
        <v>163</v>
      </c>
      <c r="AT156" s="191" t="s">
        <v>145</v>
      </c>
      <c r="AU156" s="191" t="s">
        <v>83</v>
      </c>
      <c r="AY156" s="13" t="s">
        <v>142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3" t="s">
        <v>81</v>
      </c>
      <c r="BK156" s="192">
        <f>ROUND(I156*H156,2)</f>
        <v>0</v>
      </c>
      <c r="BL156" s="13" t="s">
        <v>163</v>
      </c>
      <c r="BM156" s="191" t="s">
        <v>597</v>
      </c>
    </row>
    <row r="157" spans="1:65" s="1" customFormat="1" ht="16.5" customHeight="1">
      <c r="A157" s="30"/>
      <c r="B157" s="31"/>
      <c r="C157" s="193" t="s">
        <v>7</v>
      </c>
      <c r="D157" s="193" t="s">
        <v>207</v>
      </c>
      <c r="E157" s="194" t="s">
        <v>208</v>
      </c>
      <c r="F157" s="195" t="s">
        <v>338</v>
      </c>
      <c r="G157" s="196" t="s">
        <v>210</v>
      </c>
      <c r="H157" s="197">
        <v>4.057</v>
      </c>
      <c r="I157" s="198"/>
      <c r="J157" s="199">
        <f>ROUND(I157*H157,2)</f>
        <v>0</v>
      </c>
      <c r="K157" s="195" t="s">
        <v>204</v>
      </c>
      <c r="L157" s="200"/>
      <c r="M157" s="201" t="s">
        <v>1</v>
      </c>
      <c r="N157" s="202" t="s">
        <v>38</v>
      </c>
      <c r="O157" s="67"/>
      <c r="P157" s="189">
        <f>O157*H157</f>
        <v>0</v>
      </c>
      <c r="Q157" s="189">
        <v>0.001</v>
      </c>
      <c r="R157" s="189">
        <f>Q157*H157</f>
        <v>0.004057000000000001</v>
      </c>
      <c r="S157" s="189">
        <v>0</v>
      </c>
      <c r="T157" s="190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91" t="s">
        <v>211</v>
      </c>
      <c r="AT157" s="191" t="s">
        <v>207</v>
      </c>
      <c r="AU157" s="191" t="s">
        <v>83</v>
      </c>
      <c r="AY157" s="13" t="s">
        <v>142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3" t="s">
        <v>81</v>
      </c>
      <c r="BK157" s="192">
        <f>ROUND(I157*H157,2)</f>
        <v>0</v>
      </c>
      <c r="BL157" s="13" t="s">
        <v>163</v>
      </c>
      <c r="BM157" s="191" t="s">
        <v>598</v>
      </c>
    </row>
    <row r="158" spans="1:65" s="1" customFormat="1" ht="24" customHeight="1">
      <c r="A158" s="30"/>
      <c r="B158" s="31"/>
      <c r="C158" s="180" t="s">
        <v>320</v>
      </c>
      <c r="D158" s="180" t="s">
        <v>145</v>
      </c>
      <c r="E158" s="181" t="s">
        <v>214</v>
      </c>
      <c r="F158" s="182" t="s">
        <v>215</v>
      </c>
      <c r="G158" s="183" t="s">
        <v>192</v>
      </c>
      <c r="H158" s="184">
        <v>33.812</v>
      </c>
      <c r="I158" s="185"/>
      <c r="J158" s="186">
        <f>ROUND(I158*H158,2)</f>
        <v>0</v>
      </c>
      <c r="K158" s="182" t="s">
        <v>204</v>
      </c>
      <c r="L158" s="35"/>
      <c r="M158" s="187" t="s">
        <v>1</v>
      </c>
      <c r="N158" s="188" t="s">
        <v>38</v>
      </c>
      <c r="O158" s="67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91" t="s">
        <v>163</v>
      </c>
      <c r="AT158" s="191" t="s">
        <v>145</v>
      </c>
      <c r="AU158" s="191" t="s">
        <v>83</v>
      </c>
      <c r="AY158" s="13" t="s">
        <v>142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3" t="s">
        <v>81</v>
      </c>
      <c r="BK158" s="192">
        <f>ROUND(I158*H158,2)</f>
        <v>0</v>
      </c>
      <c r="BL158" s="13" t="s">
        <v>163</v>
      </c>
      <c r="BM158" s="191" t="s">
        <v>599</v>
      </c>
    </row>
    <row r="159" spans="1:65" s="1" customFormat="1" ht="16.5" customHeight="1">
      <c r="A159" s="30"/>
      <c r="B159" s="31"/>
      <c r="C159" s="193" t="s">
        <v>324</v>
      </c>
      <c r="D159" s="193" t="s">
        <v>207</v>
      </c>
      <c r="E159" s="194" t="s">
        <v>218</v>
      </c>
      <c r="F159" s="195" t="s">
        <v>343</v>
      </c>
      <c r="G159" s="196" t="s">
        <v>220</v>
      </c>
      <c r="H159" s="197">
        <v>8.453</v>
      </c>
      <c r="I159" s="198"/>
      <c r="J159" s="199">
        <f>ROUND(I159*H159,2)</f>
        <v>0</v>
      </c>
      <c r="K159" s="195" t="s">
        <v>204</v>
      </c>
      <c r="L159" s="200"/>
      <c r="M159" s="201" t="s">
        <v>1</v>
      </c>
      <c r="N159" s="202" t="s">
        <v>38</v>
      </c>
      <c r="O159" s="67"/>
      <c r="P159" s="189">
        <f>O159*H159</f>
        <v>0</v>
      </c>
      <c r="Q159" s="189">
        <v>0.00084</v>
      </c>
      <c r="R159" s="189">
        <f>Q159*H159</f>
        <v>0.00710052</v>
      </c>
      <c r="S159" s="189">
        <v>0</v>
      </c>
      <c r="T159" s="190">
        <f>S159*H159</f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91" t="s">
        <v>211</v>
      </c>
      <c r="AT159" s="191" t="s">
        <v>207</v>
      </c>
      <c r="AU159" s="191" t="s">
        <v>83</v>
      </c>
      <c r="AY159" s="13" t="s">
        <v>142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3" t="s">
        <v>81</v>
      </c>
      <c r="BK159" s="192">
        <f>ROUND(I159*H159,2)</f>
        <v>0</v>
      </c>
      <c r="BL159" s="13" t="s">
        <v>163</v>
      </c>
      <c r="BM159" s="191" t="s">
        <v>600</v>
      </c>
    </row>
    <row r="160" spans="2:63" s="11" customFormat="1" ht="22.5" customHeight="1">
      <c r="B160" s="164"/>
      <c r="C160" s="165"/>
      <c r="D160" s="166" t="s">
        <v>72</v>
      </c>
      <c r="E160" s="178" t="s">
        <v>345</v>
      </c>
      <c r="F160" s="178" t="s">
        <v>346</v>
      </c>
      <c r="G160" s="165"/>
      <c r="H160" s="165"/>
      <c r="I160" s="168"/>
      <c r="J160" s="179">
        <f>BK160</f>
        <v>0</v>
      </c>
      <c r="K160" s="165"/>
      <c r="L160" s="170"/>
      <c r="M160" s="171"/>
      <c r="N160" s="172"/>
      <c r="O160" s="172"/>
      <c r="P160" s="173">
        <f>P161</f>
        <v>0</v>
      </c>
      <c r="Q160" s="172"/>
      <c r="R160" s="173">
        <f>R161</f>
        <v>0.00035442000000000004</v>
      </c>
      <c r="S160" s="172"/>
      <c r="T160" s="174">
        <f>T161</f>
        <v>0</v>
      </c>
      <c r="AR160" s="175" t="s">
        <v>83</v>
      </c>
      <c r="AT160" s="176" t="s">
        <v>72</v>
      </c>
      <c r="AU160" s="176" t="s">
        <v>81</v>
      </c>
      <c r="AY160" s="175" t="s">
        <v>142</v>
      </c>
      <c r="BK160" s="177">
        <f>BK161</f>
        <v>0</v>
      </c>
    </row>
    <row r="161" spans="1:65" s="1" customFormat="1" ht="16.5" customHeight="1">
      <c r="A161" s="30"/>
      <c r="B161" s="31"/>
      <c r="C161" s="180" t="s">
        <v>328</v>
      </c>
      <c r="D161" s="180" t="s">
        <v>145</v>
      </c>
      <c r="E161" s="181" t="s">
        <v>348</v>
      </c>
      <c r="F161" s="182" t="s">
        <v>349</v>
      </c>
      <c r="G161" s="183" t="s">
        <v>192</v>
      </c>
      <c r="H161" s="184">
        <v>1.074</v>
      </c>
      <c r="I161" s="185"/>
      <c r="J161" s="186">
        <f>ROUND(I161*H161,2)</f>
        <v>0</v>
      </c>
      <c r="K161" s="182" t="s">
        <v>204</v>
      </c>
      <c r="L161" s="35"/>
      <c r="M161" s="204" t="s">
        <v>1</v>
      </c>
      <c r="N161" s="205" t="s">
        <v>38</v>
      </c>
      <c r="O161" s="206"/>
      <c r="P161" s="207">
        <f>O161*H161</f>
        <v>0</v>
      </c>
      <c r="Q161" s="207">
        <v>0.00033</v>
      </c>
      <c r="R161" s="207">
        <f>Q161*H161</f>
        <v>0.00035442000000000004</v>
      </c>
      <c r="S161" s="207">
        <v>0</v>
      </c>
      <c r="T161" s="208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91" t="s">
        <v>163</v>
      </c>
      <c r="AT161" s="191" t="s">
        <v>145</v>
      </c>
      <c r="AU161" s="191" t="s">
        <v>83</v>
      </c>
      <c r="AY161" s="13" t="s">
        <v>142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3" t="s">
        <v>81</v>
      </c>
      <c r="BK161" s="192">
        <f>ROUND(I161*H161,2)</f>
        <v>0</v>
      </c>
      <c r="BL161" s="13" t="s">
        <v>163</v>
      </c>
      <c r="BM161" s="191" t="s">
        <v>601</v>
      </c>
    </row>
    <row r="162" spans="1:31" s="1" customFormat="1" ht="6.75" customHeight="1">
      <c r="A162" s="30"/>
      <c r="B162" s="50"/>
      <c r="C162" s="51"/>
      <c r="D162" s="51"/>
      <c r="E162" s="51"/>
      <c r="F162" s="51"/>
      <c r="G162" s="51"/>
      <c r="H162" s="51"/>
      <c r="I162" s="51"/>
      <c r="J162" s="51"/>
      <c r="K162" s="51"/>
      <c r="L162" s="35"/>
      <c r="M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</row>
  </sheetData>
  <sheetProtection sheet="1" objects="1" scenarios="1" formatColumns="0" formatRows="0" autoFilter="0"/>
  <autoFilter ref="C125:K16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6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7109375" style="0" customWidth="1"/>
    <col min="7" max="7" width="7.421875" style="0" customWidth="1"/>
    <col min="8" max="8" width="14.00390625" style="0" customWidth="1"/>
    <col min="9" max="9" width="15.7109375" style="0" customWidth="1"/>
    <col min="10" max="11" width="22.28125" style="0" customWidth="1"/>
    <col min="13" max="13" width="10.710937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75" customHeight="1"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AT2" s="13" t="s">
        <v>104</v>
      </c>
    </row>
    <row r="3" spans="2:46" ht="6.7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16"/>
      <c r="AT3" s="13" t="s">
        <v>83</v>
      </c>
    </row>
    <row r="4" spans="2:46" ht="24.75" customHeight="1">
      <c r="B4" s="16"/>
      <c r="D4" s="105" t="s">
        <v>114</v>
      </c>
      <c r="L4" s="16"/>
      <c r="M4" s="106" t="s">
        <v>10</v>
      </c>
      <c r="AT4" s="13" t="s">
        <v>4</v>
      </c>
    </row>
    <row r="5" spans="2:12" ht="6.75" customHeight="1">
      <c r="B5" s="16"/>
      <c r="L5" s="16"/>
    </row>
    <row r="6" spans="2:12" ht="12" customHeight="1">
      <c r="B6" s="16"/>
      <c r="D6" s="107" t="s">
        <v>16</v>
      </c>
      <c r="L6" s="16"/>
    </row>
    <row r="7" spans="2:12" ht="16.5" customHeight="1">
      <c r="B7" s="16"/>
      <c r="E7" s="253" t="str">
        <f>'Rekapitulace stavby'!K6</f>
        <v>Výměna dveří ve dvoře, Ve Smečkách 33, Praha 1</v>
      </c>
      <c r="F7" s="254"/>
      <c r="G7" s="254"/>
      <c r="H7" s="254"/>
      <c r="L7" s="16"/>
    </row>
    <row r="8" spans="1:31" s="1" customFormat="1" ht="12" customHeight="1">
      <c r="A8" s="30"/>
      <c r="B8" s="35"/>
      <c r="C8" s="30"/>
      <c r="D8" s="107" t="s">
        <v>115</v>
      </c>
      <c r="E8" s="30"/>
      <c r="F8" s="30"/>
      <c r="G8" s="30"/>
      <c r="H8" s="30"/>
      <c r="I8" s="30"/>
      <c r="J8" s="30"/>
      <c r="K8" s="30"/>
      <c r="L8" s="47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1" customFormat="1" ht="16.5" customHeight="1">
      <c r="A9" s="30"/>
      <c r="B9" s="35"/>
      <c r="C9" s="30"/>
      <c r="D9" s="30"/>
      <c r="E9" s="255" t="s">
        <v>602</v>
      </c>
      <c r="F9" s="256"/>
      <c r="G9" s="256"/>
      <c r="H9" s="256"/>
      <c r="I9" s="30"/>
      <c r="J9" s="30"/>
      <c r="K9" s="30"/>
      <c r="L9" s="4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1" customFormat="1" ht="9.75">
      <c r="A10" s="30"/>
      <c r="B10" s="35"/>
      <c r="C10" s="30"/>
      <c r="D10" s="30"/>
      <c r="E10" s="30"/>
      <c r="F10" s="30"/>
      <c r="G10" s="30"/>
      <c r="H10" s="30"/>
      <c r="I10" s="30"/>
      <c r="J10" s="30"/>
      <c r="K10" s="30"/>
      <c r="L10" s="47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" customFormat="1" ht="12" customHeight="1">
      <c r="A11" s="30"/>
      <c r="B11" s="35"/>
      <c r="C11" s="30"/>
      <c r="D11" s="107" t="s">
        <v>18</v>
      </c>
      <c r="E11" s="30"/>
      <c r="F11" s="108" t="s">
        <v>1</v>
      </c>
      <c r="G11" s="30"/>
      <c r="H11" s="30"/>
      <c r="I11" s="107" t="s">
        <v>19</v>
      </c>
      <c r="J11" s="108" t="s">
        <v>1</v>
      </c>
      <c r="K11" s="30"/>
      <c r="L11" s="4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" customFormat="1" ht="12" customHeight="1">
      <c r="A12" s="30"/>
      <c r="B12" s="35"/>
      <c r="C12" s="30"/>
      <c r="D12" s="107" t="s">
        <v>20</v>
      </c>
      <c r="E12" s="30"/>
      <c r="F12" s="108" t="s">
        <v>21</v>
      </c>
      <c r="G12" s="30"/>
      <c r="H12" s="30"/>
      <c r="I12" s="107" t="s">
        <v>22</v>
      </c>
      <c r="J12" s="109">
        <f>'Rekapitulace stavby'!AN8</f>
        <v>0</v>
      </c>
      <c r="K12" s="30"/>
      <c r="L12" s="47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" customFormat="1" ht="10.5" customHeight="1">
      <c r="A13" s="30"/>
      <c r="B13" s="35"/>
      <c r="C13" s="30"/>
      <c r="D13" s="30"/>
      <c r="E13" s="30"/>
      <c r="F13" s="30"/>
      <c r="G13" s="30"/>
      <c r="H13" s="30"/>
      <c r="I13" s="30"/>
      <c r="J13" s="30"/>
      <c r="K13" s="30"/>
      <c r="L13" s="47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" customFormat="1" ht="12" customHeight="1">
      <c r="A14" s="30"/>
      <c r="B14" s="35"/>
      <c r="C14" s="30"/>
      <c r="D14" s="107" t="s">
        <v>23</v>
      </c>
      <c r="E14" s="30"/>
      <c r="F14" s="30"/>
      <c r="G14" s="30"/>
      <c r="H14" s="30"/>
      <c r="I14" s="107" t="s">
        <v>24</v>
      </c>
      <c r="J14" s="108">
        <f>IF('Rekapitulace stavby'!AN10="","",'Rekapitulace stavby'!AN10)</f>
      </c>
      <c r="K14" s="30"/>
      <c r="L14" s="47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" customFormat="1" ht="18" customHeight="1">
      <c r="A15" s="30"/>
      <c r="B15" s="35"/>
      <c r="C15" s="30"/>
      <c r="D15" s="30"/>
      <c r="E15" s="108" t="str">
        <f>IF('Rekapitulace stavby'!E11="","",'Rekapitulace stavby'!E11)</f>
        <v> </v>
      </c>
      <c r="F15" s="30"/>
      <c r="G15" s="30"/>
      <c r="H15" s="30"/>
      <c r="I15" s="107" t="s">
        <v>26</v>
      </c>
      <c r="J15" s="108">
        <f>IF('Rekapitulace stavby'!AN11="","",'Rekapitulace stavby'!AN11)</f>
      </c>
      <c r="K15" s="30"/>
      <c r="L15" s="47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1" customFormat="1" ht="6.75" customHeight="1">
      <c r="A16" s="30"/>
      <c r="B16" s="35"/>
      <c r="C16" s="30"/>
      <c r="D16" s="30"/>
      <c r="E16" s="30"/>
      <c r="F16" s="30"/>
      <c r="G16" s="30"/>
      <c r="H16" s="30"/>
      <c r="I16" s="30"/>
      <c r="J16" s="30"/>
      <c r="K16" s="30"/>
      <c r="L16" s="47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1" customFormat="1" ht="12" customHeight="1">
      <c r="A17" s="30"/>
      <c r="B17" s="35"/>
      <c r="C17" s="30"/>
      <c r="D17" s="107" t="s">
        <v>27</v>
      </c>
      <c r="E17" s="30"/>
      <c r="F17" s="30"/>
      <c r="G17" s="30"/>
      <c r="H17" s="30"/>
      <c r="I17" s="107" t="s">
        <v>24</v>
      </c>
      <c r="J17" s="26" t="str">
        <f>'Rekapitulace stavby'!AN13</f>
        <v>Vyplň údaj</v>
      </c>
      <c r="K17" s="30"/>
      <c r="L17" s="47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1" customFormat="1" ht="18" customHeight="1">
      <c r="A18" s="30"/>
      <c r="B18" s="35"/>
      <c r="C18" s="30"/>
      <c r="D18" s="30"/>
      <c r="E18" s="257" t="str">
        <f>'Rekapitulace stavby'!E14</f>
        <v>Vyplň údaj</v>
      </c>
      <c r="F18" s="258"/>
      <c r="G18" s="258"/>
      <c r="H18" s="258"/>
      <c r="I18" s="107" t="s">
        <v>26</v>
      </c>
      <c r="J18" s="26" t="str">
        <f>'Rekapitulace stavby'!AN14</f>
        <v>Vyplň údaj</v>
      </c>
      <c r="K18" s="30"/>
      <c r="L18" s="47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1" customFormat="1" ht="6.75" customHeight="1">
      <c r="A19" s="30"/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47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1" customFormat="1" ht="12" customHeight="1">
      <c r="A20" s="30"/>
      <c r="B20" s="35"/>
      <c r="C20" s="30"/>
      <c r="D20" s="107" t="s">
        <v>29</v>
      </c>
      <c r="E20" s="30"/>
      <c r="F20" s="30"/>
      <c r="G20" s="30"/>
      <c r="H20" s="30"/>
      <c r="I20" s="107" t="s">
        <v>24</v>
      </c>
      <c r="J20" s="108">
        <f>IF('Rekapitulace stavby'!AN16="","",'Rekapitulace stavby'!AN16)</f>
      </c>
      <c r="K20" s="30"/>
      <c r="L20" s="47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1" customFormat="1" ht="18" customHeight="1">
      <c r="A21" s="30"/>
      <c r="B21" s="35"/>
      <c r="C21" s="30"/>
      <c r="D21" s="30"/>
      <c r="E21" s="108" t="str">
        <f>IF('Rekapitulace stavby'!E17="","",'Rekapitulace stavby'!E17)</f>
        <v> </v>
      </c>
      <c r="F21" s="30"/>
      <c r="G21" s="30"/>
      <c r="H21" s="30"/>
      <c r="I21" s="107" t="s">
        <v>26</v>
      </c>
      <c r="J21" s="108">
        <f>IF('Rekapitulace stavby'!AN17="","",'Rekapitulace stavby'!AN17)</f>
      </c>
      <c r="K21" s="30"/>
      <c r="L21" s="47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1" customFormat="1" ht="6.75" customHeight="1">
      <c r="A22" s="30"/>
      <c r="B22" s="35"/>
      <c r="C22" s="30"/>
      <c r="D22" s="30"/>
      <c r="E22" s="30"/>
      <c r="F22" s="30"/>
      <c r="G22" s="30"/>
      <c r="H22" s="30"/>
      <c r="I22" s="30"/>
      <c r="J22" s="30"/>
      <c r="K22" s="30"/>
      <c r="L22" s="47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1" customFormat="1" ht="12" customHeight="1">
      <c r="A23" s="30"/>
      <c r="B23" s="35"/>
      <c r="C23" s="30"/>
      <c r="D23" s="107" t="s">
        <v>31</v>
      </c>
      <c r="E23" s="30"/>
      <c r="F23" s="30"/>
      <c r="G23" s="30"/>
      <c r="H23" s="30"/>
      <c r="I23" s="107" t="s">
        <v>24</v>
      </c>
      <c r="J23" s="108">
        <f>IF('Rekapitulace stavby'!AN19="","",'Rekapitulace stavby'!AN19)</f>
      </c>
      <c r="K23" s="30"/>
      <c r="L23" s="47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1" customFormat="1" ht="18" customHeight="1">
      <c r="A24" s="30"/>
      <c r="B24" s="35"/>
      <c r="C24" s="30"/>
      <c r="D24" s="30"/>
      <c r="E24" s="108" t="str">
        <f>IF('Rekapitulace stavby'!E20="","",'Rekapitulace stavby'!E20)</f>
        <v> </v>
      </c>
      <c r="F24" s="30"/>
      <c r="G24" s="30"/>
      <c r="H24" s="30"/>
      <c r="I24" s="107" t="s">
        <v>26</v>
      </c>
      <c r="J24" s="108">
        <f>IF('Rekapitulace stavby'!AN20="","",'Rekapitulace stavby'!AN20)</f>
      </c>
      <c r="K24" s="30"/>
      <c r="L24" s="47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1" customFormat="1" ht="6.75" customHeight="1">
      <c r="A25" s="30"/>
      <c r="B25" s="35"/>
      <c r="C25" s="30"/>
      <c r="D25" s="30"/>
      <c r="E25" s="30"/>
      <c r="F25" s="30"/>
      <c r="G25" s="30"/>
      <c r="H25" s="30"/>
      <c r="I25" s="30"/>
      <c r="J25" s="30"/>
      <c r="K25" s="30"/>
      <c r="L25" s="47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1" customFormat="1" ht="12" customHeight="1">
      <c r="A26" s="30"/>
      <c r="B26" s="35"/>
      <c r="C26" s="30"/>
      <c r="D26" s="107" t="s">
        <v>32</v>
      </c>
      <c r="E26" s="30"/>
      <c r="F26" s="30"/>
      <c r="G26" s="30"/>
      <c r="H26" s="30"/>
      <c r="I26" s="30"/>
      <c r="J26" s="30"/>
      <c r="K26" s="30"/>
      <c r="L26" s="47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7" customFormat="1" ht="16.5" customHeight="1">
      <c r="A27" s="110"/>
      <c r="B27" s="111"/>
      <c r="C27" s="110"/>
      <c r="D27" s="110"/>
      <c r="E27" s="259" t="s">
        <v>1</v>
      </c>
      <c r="F27" s="259"/>
      <c r="G27" s="259"/>
      <c r="H27" s="259"/>
      <c r="I27" s="110"/>
      <c r="J27" s="110"/>
      <c r="K27" s="110"/>
      <c r="L27" s="112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</row>
    <row r="28" spans="1:31" s="1" customFormat="1" ht="6.75" customHeight="1">
      <c r="A28" s="30"/>
      <c r="B28" s="35"/>
      <c r="C28" s="30"/>
      <c r="D28" s="30"/>
      <c r="E28" s="30"/>
      <c r="F28" s="30"/>
      <c r="G28" s="30"/>
      <c r="H28" s="30"/>
      <c r="I28" s="30"/>
      <c r="J28" s="30"/>
      <c r="K28" s="30"/>
      <c r="L28" s="47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1" customFormat="1" ht="6.75" customHeight="1">
      <c r="A29" s="30"/>
      <c r="B29" s="35"/>
      <c r="C29" s="30"/>
      <c r="D29" s="113"/>
      <c r="E29" s="113"/>
      <c r="F29" s="113"/>
      <c r="G29" s="113"/>
      <c r="H29" s="113"/>
      <c r="I29" s="113"/>
      <c r="J29" s="113"/>
      <c r="K29" s="113"/>
      <c r="L29" s="47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1" customFormat="1" ht="24.75" customHeight="1">
      <c r="A30" s="30"/>
      <c r="B30" s="35"/>
      <c r="C30" s="30"/>
      <c r="D30" s="114" t="s">
        <v>33</v>
      </c>
      <c r="E30" s="30"/>
      <c r="F30" s="30"/>
      <c r="G30" s="30"/>
      <c r="H30" s="30"/>
      <c r="I30" s="30"/>
      <c r="J30" s="115">
        <f>ROUND(J124,2)</f>
        <v>0</v>
      </c>
      <c r="K30" s="30"/>
      <c r="L30" s="47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1" customFormat="1" ht="6.75" customHeight="1">
      <c r="A31" s="30"/>
      <c r="B31" s="35"/>
      <c r="C31" s="30"/>
      <c r="D31" s="113"/>
      <c r="E31" s="113"/>
      <c r="F31" s="113"/>
      <c r="G31" s="113"/>
      <c r="H31" s="113"/>
      <c r="I31" s="113"/>
      <c r="J31" s="113"/>
      <c r="K31" s="113"/>
      <c r="L31" s="47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1" customFormat="1" ht="14.25" customHeight="1">
      <c r="A32" s="30"/>
      <c r="B32" s="35"/>
      <c r="C32" s="30"/>
      <c r="D32" s="30"/>
      <c r="E32" s="30"/>
      <c r="F32" s="116" t="s">
        <v>35</v>
      </c>
      <c r="G32" s="30"/>
      <c r="H32" s="30"/>
      <c r="I32" s="116" t="s">
        <v>34</v>
      </c>
      <c r="J32" s="116" t="s">
        <v>36</v>
      </c>
      <c r="K32" s="30"/>
      <c r="L32" s="47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1" customFormat="1" ht="14.25" customHeight="1">
      <c r="A33" s="30"/>
      <c r="B33" s="35"/>
      <c r="C33" s="30"/>
      <c r="D33" s="117" t="s">
        <v>37</v>
      </c>
      <c r="E33" s="107" t="s">
        <v>38</v>
      </c>
      <c r="F33" s="118">
        <f>ROUND((SUM(BE124:BE145)),2)</f>
        <v>0</v>
      </c>
      <c r="G33" s="30"/>
      <c r="H33" s="30"/>
      <c r="I33" s="119">
        <v>0.21</v>
      </c>
      <c r="J33" s="118">
        <f>ROUND(((SUM(BE124:BE145))*I33),2)</f>
        <v>0</v>
      </c>
      <c r="K33" s="30"/>
      <c r="L33" s="47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1" customFormat="1" ht="14.25" customHeight="1">
      <c r="A34" s="30"/>
      <c r="B34" s="35"/>
      <c r="C34" s="30"/>
      <c r="D34" s="30"/>
      <c r="E34" s="107" t="s">
        <v>39</v>
      </c>
      <c r="F34" s="118">
        <f>ROUND((SUM(BF124:BF145)),2)</f>
        <v>0</v>
      </c>
      <c r="G34" s="30"/>
      <c r="H34" s="30"/>
      <c r="I34" s="119">
        <v>0.15</v>
      </c>
      <c r="J34" s="118">
        <f>ROUND(((SUM(BF124:BF145))*I34),2)</f>
        <v>0</v>
      </c>
      <c r="K34" s="30"/>
      <c r="L34" s="47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1" customFormat="1" ht="14.25" customHeight="1" hidden="1">
      <c r="A35" s="30"/>
      <c r="B35" s="35"/>
      <c r="C35" s="30"/>
      <c r="D35" s="30"/>
      <c r="E35" s="107" t="s">
        <v>40</v>
      </c>
      <c r="F35" s="118">
        <f>ROUND((SUM(BG124:BG145)),2)</f>
        <v>0</v>
      </c>
      <c r="G35" s="30"/>
      <c r="H35" s="30"/>
      <c r="I35" s="119">
        <v>0.21</v>
      </c>
      <c r="J35" s="118">
        <f>0</f>
        <v>0</v>
      </c>
      <c r="K35" s="30"/>
      <c r="L35" s="47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1" customFormat="1" ht="14.25" customHeight="1" hidden="1">
      <c r="A36" s="30"/>
      <c r="B36" s="35"/>
      <c r="C36" s="30"/>
      <c r="D36" s="30"/>
      <c r="E36" s="107" t="s">
        <v>41</v>
      </c>
      <c r="F36" s="118">
        <f>ROUND((SUM(BH124:BH145)),2)</f>
        <v>0</v>
      </c>
      <c r="G36" s="30"/>
      <c r="H36" s="30"/>
      <c r="I36" s="119">
        <v>0.15</v>
      </c>
      <c r="J36" s="118">
        <f>0</f>
        <v>0</v>
      </c>
      <c r="K36" s="30"/>
      <c r="L36" s="47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1" customFormat="1" ht="14.25" customHeight="1" hidden="1">
      <c r="A37" s="30"/>
      <c r="B37" s="35"/>
      <c r="C37" s="30"/>
      <c r="D37" s="30"/>
      <c r="E37" s="107" t="s">
        <v>42</v>
      </c>
      <c r="F37" s="118">
        <f>ROUND((SUM(BI124:BI145)),2)</f>
        <v>0</v>
      </c>
      <c r="G37" s="30"/>
      <c r="H37" s="30"/>
      <c r="I37" s="119">
        <v>0</v>
      </c>
      <c r="J37" s="118">
        <f>0</f>
        <v>0</v>
      </c>
      <c r="K37" s="30"/>
      <c r="L37" s="47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1" customFormat="1" ht="6.75" customHeight="1">
      <c r="A38" s="30"/>
      <c r="B38" s="35"/>
      <c r="C38" s="30"/>
      <c r="D38" s="30"/>
      <c r="E38" s="30"/>
      <c r="F38" s="30"/>
      <c r="G38" s="30"/>
      <c r="H38" s="30"/>
      <c r="I38" s="30"/>
      <c r="J38" s="30"/>
      <c r="K38" s="30"/>
      <c r="L38" s="47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1" customFormat="1" ht="24.75" customHeight="1">
      <c r="A39" s="30"/>
      <c r="B39" s="35"/>
      <c r="C39" s="120"/>
      <c r="D39" s="121" t="s">
        <v>43</v>
      </c>
      <c r="E39" s="122"/>
      <c r="F39" s="122"/>
      <c r="G39" s="123" t="s">
        <v>44</v>
      </c>
      <c r="H39" s="124" t="s">
        <v>45</v>
      </c>
      <c r="I39" s="122"/>
      <c r="J39" s="125">
        <f>SUM(J30:J37)</f>
        <v>0</v>
      </c>
      <c r="K39" s="126"/>
      <c r="L39" s="47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1" customFormat="1" ht="14.25" customHeight="1">
      <c r="A40" s="30"/>
      <c r="B40" s="35"/>
      <c r="C40" s="30"/>
      <c r="D40" s="30"/>
      <c r="E40" s="30"/>
      <c r="F40" s="30"/>
      <c r="G40" s="30"/>
      <c r="H40" s="30"/>
      <c r="I40" s="30"/>
      <c r="J40" s="30"/>
      <c r="K40" s="30"/>
      <c r="L40" s="47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2:12" ht="14.25" customHeight="1">
      <c r="B41" s="16"/>
      <c r="L41" s="16"/>
    </row>
    <row r="42" spans="2:12" ht="14.25" customHeight="1">
      <c r="B42" s="16"/>
      <c r="L42" s="16"/>
    </row>
    <row r="43" spans="2:12" ht="14.25" customHeight="1">
      <c r="B43" s="16"/>
      <c r="L43" s="16"/>
    </row>
    <row r="44" spans="2:12" ht="14.25" customHeight="1">
      <c r="B44" s="16"/>
      <c r="L44" s="16"/>
    </row>
    <row r="45" spans="2:12" ht="14.25" customHeight="1">
      <c r="B45" s="16"/>
      <c r="L45" s="16"/>
    </row>
    <row r="46" spans="2:12" ht="14.25" customHeight="1">
      <c r="B46" s="16"/>
      <c r="L46" s="16"/>
    </row>
    <row r="47" spans="2:12" ht="14.25" customHeight="1">
      <c r="B47" s="16"/>
      <c r="L47" s="16"/>
    </row>
    <row r="48" spans="2:12" ht="14.25" customHeight="1">
      <c r="B48" s="16"/>
      <c r="L48" s="16"/>
    </row>
    <row r="49" spans="2:12" ht="14.25" customHeight="1">
      <c r="B49" s="16"/>
      <c r="L49" s="16"/>
    </row>
    <row r="50" spans="2:12" s="1" customFormat="1" ht="14.25" customHeight="1">
      <c r="B50" s="47"/>
      <c r="D50" s="127" t="s">
        <v>46</v>
      </c>
      <c r="E50" s="128"/>
      <c r="F50" s="128"/>
      <c r="G50" s="127" t="s">
        <v>47</v>
      </c>
      <c r="H50" s="128"/>
      <c r="I50" s="128"/>
      <c r="J50" s="128"/>
      <c r="K50" s="128"/>
      <c r="L50" s="47"/>
    </row>
    <row r="51" spans="2:12" ht="9.75">
      <c r="B51" s="16"/>
      <c r="L51" s="16"/>
    </row>
    <row r="52" spans="2:12" ht="9.75">
      <c r="B52" s="16"/>
      <c r="L52" s="16"/>
    </row>
    <row r="53" spans="2:12" ht="9.75">
      <c r="B53" s="16"/>
      <c r="L53" s="16"/>
    </row>
    <row r="54" spans="2:12" ht="9.75">
      <c r="B54" s="16"/>
      <c r="L54" s="16"/>
    </row>
    <row r="55" spans="2:12" ht="9.75">
      <c r="B55" s="16"/>
      <c r="L55" s="16"/>
    </row>
    <row r="56" spans="2:12" ht="9.75">
      <c r="B56" s="16"/>
      <c r="L56" s="16"/>
    </row>
    <row r="57" spans="2:12" ht="9.75">
      <c r="B57" s="16"/>
      <c r="L57" s="16"/>
    </row>
    <row r="58" spans="2:12" ht="9.75">
      <c r="B58" s="16"/>
      <c r="L58" s="16"/>
    </row>
    <row r="59" spans="2:12" ht="9.75">
      <c r="B59" s="16"/>
      <c r="L59" s="16"/>
    </row>
    <row r="60" spans="2:12" ht="9.75">
      <c r="B60" s="16"/>
      <c r="L60" s="16"/>
    </row>
    <row r="61" spans="1:31" s="1" customFormat="1" ht="12">
      <c r="A61" s="30"/>
      <c r="B61" s="35"/>
      <c r="C61" s="30"/>
      <c r="D61" s="129" t="s">
        <v>48</v>
      </c>
      <c r="E61" s="130"/>
      <c r="F61" s="131" t="s">
        <v>49</v>
      </c>
      <c r="G61" s="129" t="s">
        <v>48</v>
      </c>
      <c r="H61" s="130"/>
      <c r="I61" s="130"/>
      <c r="J61" s="132" t="s">
        <v>49</v>
      </c>
      <c r="K61" s="130"/>
      <c r="L61" s="47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9.75">
      <c r="B62" s="16"/>
      <c r="L62" s="16"/>
    </row>
    <row r="63" spans="2:12" ht="9.75">
      <c r="B63" s="16"/>
      <c r="L63" s="16"/>
    </row>
    <row r="64" spans="2:12" ht="9.75">
      <c r="B64" s="16"/>
      <c r="L64" s="16"/>
    </row>
    <row r="65" spans="1:31" s="1" customFormat="1" ht="12.75">
      <c r="A65" s="30"/>
      <c r="B65" s="35"/>
      <c r="C65" s="30"/>
      <c r="D65" s="127" t="s">
        <v>50</v>
      </c>
      <c r="E65" s="133"/>
      <c r="F65" s="133"/>
      <c r="G65" s="127" t="s">
        <v>51</v>
      </c>
      <c r="H65" s="133"/>
      <c r="I65" s="133"/>
      <c r="J65" s="133"/>
      <c r="K65" s="133"/>
      <c r="L65" s="47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9.75">
      <c r="B66" s="16"/>
      <c r="L66" s="16"/>
    </row>
    <row r="67" spans="2:12" ht="9.75">
      <c r="B67" s="16"/>
      <c r="L67" s="16"/>
    </row>
    <row r="68" spans="2:12" ht="9.75">
      <c r="B68" s="16"/>
      <c r="L68" s="16"/>
    </row>
    <row r="69" spans="2:12" ht="9.75">
      <c r="B69" s="16"/>
      <c r="L69" s="16"/>
    </row>
    <row r="70" spans="2:12" ht="9.75">
      <c r="B70" s="16"/>
      <c r="L70" s="16"/>
    </row>
    <row r="71" spans="2:12" ht="9.75">
      <c r="B71" s="16"/>
      <c r="L71" s="16"/>
    </row>
    <row r="72" spans="2:12" ht="9.75">
      <c r="B72" s="16"/>
      <c r="L72" s="16"/>
    </row>
    <row r="73" spans="2:12" ht="9.75">
      <c r="B73" s="16"/>
      <c r="L73" s="16"/>
    </row>
    <row r="74" spans="2:12" ht="9.75">
      <c r="B74" s="16"/>
      <c r="L74" s="16"/>
    </row>
    <row r="75" spans="2:12" ht="9.75">
      <c r="B75" s="16"/>
      <c r="L75" s="16"/>
    </row>
    <row r="76" spans="1:31" s="1" customFormat="1" ht="12">
      <c r="A76" s="30"/>
      <c r="B76" s="35"/>
      <c r="C76" s="30"/>
      <c r="D76" s="129" t="s">
        <v>48</v>
      </c>
      <c r="E76" s="130"/>
      <c r="F76" s="131" t="s">
        <v>49</v>
      </c>
      <c r="G76" s="129" t="s">
        <v>48</v>
      </c>
      <c r="H76" s="130"/>
      <c r="I76" s="130"/>
      <c r="J76" s="132" t="s">
        <v>49</v>
      </c>
      <c r="K76" s="130"/>
      <c r="L76" s="47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1" customFormat="1" ht="14.25" customHeight="1">
      <c r="A77" s="30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47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1" customFormat="1" ht="6.75" customHeight="1">
      <c r="A81" s="30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47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1" customFormat="1" ht="24.75" customHeight="1">
      <c r="A82" s="30"/>
      <c r="B82" s="31"/>
      <c r="C82" s="19" t="s">
        <v>117</v>
      </c>
      <c r="D82" s="32"/>
      <c r="E82" s="32"/>
      <c r="F82" s="32"/>
      <c r="G82" s="32"/>
      <c r="H82" s="32"/>
      <c r="I82" s="32"/>
      <c r="J82" s="32"/>
      <c r="K82" s="32"/>
      <c r="L82" s="47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1" customFormat="1" ht="6.75" customHeight="1">
      <c r="A83" s="30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47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1" customFormat="1" ht="12" customHeight="1">
      <c r="A84" s="30"/>
      <c r="B84" s="31"/>
      <c r="C84" s="25" t="s">
        <v>16</v>
      </c>
      <c r="D84" s="32"/>
      <c r="E84" s="32"/>
      <c r="F84" s="32"/>
      <c r="G84" s="32"/>
      <c r="H84" s="32"/>
      <c r="I84" s="32"/>
      <c r="J84" s="32"/>
      <c r="K84" s="32"/>
      <c r="L84" s="47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1" customFormat="1" ht="16.5" customHeight="1">
      <c r="A85" s="30"/>
      <c r="B85" s="31"/>
      <c r="C85" s="32"/>
      <c r="D85" s="32"/>
      <c r="E85" s="251" t="str">
        <f>E7</f>
        <v>Výměna dveří ve dvoře, Ve Smečkách 33, Praha 1</v>
      </c>
      <c r="F85" s="252"/>
      <c r="G85" s="252"/>
      <c r="H85" s="252"/>
      <c r="I85" s="32"/>
      <c r="J85" s="32"/>
      <c r="K85" s="32"/>
      <c r="L85" s="47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>
      <c r="A86" s="30"/>
      <c r="B86" s="31"/>
      <c r="C86" s="25" t="s">
        <v>115</v>
      </c>
      <c r="D86" s="32"/>
      <c r="E86" s="32"/>
      <c r="F86" s="32"/>
      <c r="G86" s="32"/>
      <c r="H86" s="32"/>
      <c r="I86" s="32"/>
      <c r="J86" s="32"/>
      <c r="K86" s="32"/>
      <c r="L86" s="47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1" customFormat="1" ht="16.5" customHeight="1">
      <c r="A87" s="30"/>
      <c r="B87" s="31"/>
      <c r="C87" s="32"/>
      <c r="D87" s="32"/>
      <c r="E87" s="237" t="str">
        <f>E9</f>
        <v>Smečky- dveře10 - Vstup označený 10</v>
      </c>
      <c r="F87" s="250"/>
      <c r="G87" s="250"/>
      <c r="H87" s="250"/>
      <c r="I87" s="32"/>
      <c r="J87" s="32"/>
      <c r="K87" s="32"/>
      <c r="L87" s="47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1" customFormat="1" ht="6.75" customHeight="1">
      <c r="A88" s="30"/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47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1" customFormat="1" ht="12" customHeight="1">
      <c r="A89" s="30"/>
      <c r="B89" s="31"/>
      <c r="C89" s="25" t="s">
        <v>20</v>
      </c>
      <c r="D89" s="32"/>
      <c r="E89" s="32"/>
      <c r="F89" s="23" t="str">
        <f>F12</f>
        <v>Ve Smečkách 33, Praha 1</v>
      </c>
      <c r="G89" s="32"/>
      <c r="H89" s="32"/>
      <c r="I89" s="25" t="s">
        <v>22</v>
      </c>
      <c r="J89" s="62">
        <f>IF(J12="","",J12)</f>
        <v>0</v>
      </c>
      <c r="K89" s="32"/>
      <c r="L89" s="47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1" customFormat="1" ht="6.75" customHeight="1">
      <c r="A90" s="30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47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1" customFormat="1" ht="15" customHeight="1">
      <c r="A91" s="30"/>
      <c r="B91" s="31"/>
      <c r="C91" s="25" t="s">
        <v>23</v>
      </c>
      <c r="D91" s="32"/>
      <c r="E91" s="32"/>
      <c r="F91" s="23" t="str">
        <f>E15</f>
        <v> </v>
      </c>
      <c r="G91" s="32"/>
      <c r="H91" s="32"/>
      <c r="I91" s="25" t="s">
        <v>29</v>
      </c>
      <c r="J91" s="28" t="str">
        <f>E21</f>
        <v> </v>
      </c>
      <c r="K91" s="32"/>
      <c r="L91" s="47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1" customFormat="1" ht="15" customHeight="1">
      <c r="A92" s="30"/>
      <c r="B92" s="31"/>
      <c r="C92" s="25" t="s">
        <v>27</v>
      </c>
      <c r="D92" s="32"/>
      <c r="E92" s="32"/>
      <c r="F92" s="23" t="str">
        <f>IF(E18="","",E18)</f>
        <v>Vyplň údaj</v>
      </c>
      <c r="G92" s="32"/>
      <c r="H92" s="32"/>
      <c r="I92" s="25" t="s">
        <v>31</v>
      </c>
      <c r="J92" s="28" t="str">
        <f>E24</f>
        <v> </v>
      </c>
      <c r="K92" s="32"/>
      <c r="L92" s="47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1" customFormat="1" ht="9.75" customHeight="1">
      <c r="A93" s="30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47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1" customFormat="1" ht="29.25" customHeight="1">
      <c r="A94" s="30"/>
      <c r="B94" s="31"/>
      <c r="C94" s="138" t="s">
        <v>118</v>
      </c>
      <c r="D94" s="39"/>
      <c r="E94" s="39"/>
      <c r="F94" s="39"/>
      <c r="G94" s="39"/>
      <c r="H94" s="39"/>
      <c r="I94" s="39"/>
      <c r="J94" s="139" t="s">
        <v>119</v>
      </c>
      <c r="K94" s="39"/>
      <c r="L94" s="47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1" customFormat="1" ht="9.75" customHeight="1">
      <c r="A95" s="30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47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1" customFormat="1" ht="22.5" customHeight="1">
      <c r="A96" s="30"/>
      <c r="B96" s="31"/>
      <c r="C96" s="140" t="s">
        <v>120</v>
      </c>
      <c r="D96" s="32"/>
      <c r="E96" s="32"/>
      <c r="F96" s="32"/>
      <c r="G96" s="32"/>
      <c r="H96" s="32"/>
      <c r="I96" s="32"/>
      <c r="J96" s="79">
        <f>J124</f>
        <v>0</v>
      </c>
      <c r="K96" s="32"/>
      <c r="L96" s="47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3" t="s">
        <v>121</v>
      </c>
    </row>
    <row r="97" spans="2:12" s="8" customFormat="1" ht="24.75" customHeight="1">
      <c r="B97" s="141"/>
      <c r="C97" s="142"/>
      <c r="D97" s="143" t="s">
        <v>245</v>
      </c>
      <c r="E97" s="144"/>
      <c r="F97" s="144"/>
      <c r="G97" s="144"/>
      <c r="H97" s="144"/>
      <c r="I97" s="144"/>
      <c r="J97" s="145">
        <f>J125</f>
        <v>0</v>
      </c>
      <c r="K97" s="142"/>
      <c r="L97" s="146"/>
    </row>
    <row r="98" spans="2:12" s="9" customFormat="1" ht="19.5" customHeight="1">
      <c r="B98" s="147"/>
      <c r="C98" s="148"/>
      <c r="D98" s="149" t="s">
        <v>247</v>
      </c>
      <c r="E98" s="150"/>
      <c r="F98" s="150"/>
      <c r="G98" s="150"/>
      <c r="H98" s="150"/>
      <c r="I98" s="150"/>
      <c r="J98" s="151">
        <f>J126</f>
        <v>0</v>
      </c>
      <c r="K98" s="148"/>
      <c r="L98" s="152"/>
    </row>
    <row r="99" spans="2:12" s="9" customFormat="1" ht="19.5" customHeight="1">
      <c r="B99" s="147"/>
      <c r="C99" s="148"/>
      <c r="D99" s="149" t="s">
        <v>123</v>
      </c>
      <c r="E99" s="150"/>
      <c r="F99" s="150"/>
      <c r="G99" s="150"/>
      <c r="H99" s="150"/>
      <c r="I99" s="150"/>
      <c r="J99" s="151">
        <f>J128</f>
        <v>0</v>
      </c>
      <c r="K99" s="148"/>
      <c r="L99" s="152"/>
    </row>
    <row r="100" spans="2:12" s="9" customFormat="1" ht="19.5" customHeight="1">
      <c r="B100" s="147"/>
      <c r="C100" s="148"/>
      <c r="D100" s="149" t="s">
        <v>249</v>
      </c>
      <c r="E100" s="150"/>
      <c r="F100" s="150"/>
      <c r="G100" s="150"/>
      <c r="H100" s="150"/>
      <c r="I100" s="150"/>
      <c r="J100" s="151">
        <f>J132</f>
        <v>0</v>
      </c>
      <c r="K100" s="148"/>
      <c r="L100" s="152"/>
    </row>
    <row r="101" spans="2:12" s="8" customFormat="1" ht="24.75" customHeight="1">
      <c r="B101" s="141"/>
      <c r="C101" s="142"/>
      <c r="D101" s="143" t="s">
        <v>124</v>
      </c>
      <c r="E101" s="144"/>
      <c r="F101" s="144"/>
      <c r="G101" s="144"/>
      <c r="H101" s="144"/>
      <c r="I101" s="144"/>
      <c r="J101" s="145">
        <f>J134</f>
        <v>0</v>
      </c>
      <c r="K101" s="142"/>
      <c r="L101" s="146"/>
    </row>
    <row r="102" spans="2:12" s="9" customFormat="1" ht="19.5" customHeight="1">
      <c r="B102" s="147"/>
      <c r="C102" s="148"/>
      <c r="D102" s="149" t="s">
        <v>409</v>
      </c>
      <c r="E102" s="150"/>
      <c r="F102" s="150"/>
      <c r="G102" s="150"/>
      <c r="H102" s="150"/>
      <c r="I102" s="150"/>
      <c r="J102" s="151">
        <f>J135</f>
        <v>0</v>
      </c>
      <c r="K102" s="148"/>
      <c r="L102" s="152"/>
    </row>
    <row r="103" spans="2:12" s="9" customFormat="1" ht="19.5" customHeight="1">
      <c r="B103" s="147"/>
      <c r="C103" s="148"/>
      <c r="D103" s="149" t="s">
        <v>126</v>
      </c>
      <c r="E103" s="150"/>
      <c r="F103" s="150"/>
      <c r="G103" s="150"/>
      <c r="H103" s="150"/>
      <c r="I103" s="150"/>
      <c r="J103" s="151">
        <f>J139</f>
        <v>0</v>
      </c>
      <c r="K103" s="148"/>
      <c r="L103" s="152"/>
    </row>
    <row r="104" spans="2:12" s="9" customFormat="1" ht="19.5" customHeight="1">
      <c r="B104" s="147"/>
      <c r="C104" s="148"/>
      <c r="D104" s="149" t="s">
        <v>250</v>
      </c>
      <c r="E104" s="150"/>
      <c r="F104" s="150"/>
      <c r="G104" s="150"/>
      <c r="H104" s="150"/>
      <c r="I104" s="150"/>
      <c r="J104" s="151">
        <f>J144</f>
        <v>0</v>
      </c>
      <c r="K104" s="148"/>
      <c r="L104" s="152"/>
    </row>
    <row r="105" spans="1:31" s="1" customFormat="1" ht="21.75" customHeight="1">
      <c r="A105" s="30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47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1" customFormat="1" ht="6.75" customHeight="1">
      <c r="A106" s="30"/>
      <c r="B106" s="50"/>
      <c r="C106" s="51"/>
      <c r="D106" s="51"/>
      <c r="E106" s="51"/>
      <c r="F106" s="51"/>
      <c r="G106" s="51"/>
      <c r="H106" s="51"/>
      <c r="I106" s="51"/>
      <c r="J106" s="51"/>
      <c r="K106" s="51"/>
      <c r="L106" s="47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10" spans="1:31" s="1" customFormat="1" ht="6.75" customHeight="1">
      <c r="A110" s="30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47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1" customFormat="1" ht="24.75" customHeight="1">
      <c r="A111" s="30"/>
      <c r="B111" s="31"/>
      <c r="C111" s="19" t="s">
        <v>128</v>
      </c>
      <c r="D111" s="32"/>
      <c r="E111" s="32"/>
      <c r="F111" s="32"/>
      <c r="G111" s="32"/>
      <c r="H111" s="32"/>
      <c r="I111" s="32"/>
      <c r="J111" s="32"/>
      <c r="K111" s="32"/>
      <c r="L111" s="47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1" customFormat="1" ht="6.75" customHeight="1">
      <c r="A112" s="30"/>
      <c r="B112" s="31"/>
      <c r="C112" s="32"/>
      <c r="D112" s="32"/>
      <c r="E112" s="32"/>
      <c r="F112" s="32"/>
      <c r="G112" s="32"/>
      <c r="H112" s="32"/>
      <c r="I112" s="32"/>
      <c r="J112" s="32"/>
      <c r="K112" s="32"/>
      <c r="L112" s="47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31" s="1" customFormat="1" ht="12" customHeight="1">
      <c r="A113" s="30"/>
      <c r="B113" s="31"/>
      <c r="C113" s="25" t="s">
        <v>16</v>
      </c>
      <c r="D113" s="32"/>
      <c r="E113" s="32"/>
      <c r="F113" s="32"/>
      <c r="G113" s="32"/>
      <c r="H113" s="32"/>
      <c r="I113" s="32"/>
      <c r="J113" s="32"/>
      <c r="K113" s="32"/>
      <c r="L113" s="47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31" s="1" customFormat="1" ht="16.5" customHeight="1">
      <c r="A114" s="30"/>
      <c r="B114" s="31"/>
      <c r="C114" s="32"/>
      <c r="D114" s="32"/>
      <c r="E114" s="251" t="str">
        <f>E7</f>
        <v>Výměna dveří ve dvoře, Ve Smečkách 33, Praha 1</v>
      </c>
      <c r="F114" s="252"/>
      <c r="G114" s="252"/>
      <c r="H114" s="252"/>
      <c r="I114" s="32"/>
      <c r="J114" s="32"/>
      <c r="K114" s="32"/>
      <c r="L114" s="47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1" customFormat="1" ht="12" customHeight="1">
      <c r="A115" s="30"/>
      <c r="B115" s="31"/>
      <c r="C115" s="25" t="s">
        <v>115</v>
      </c>
      <c r="D115" s="32"/>
      <c r="E115" s="32"/>
      <c r="F115" s="32"/>
      <c r="G115" s="32"/>
      <c r="H115" s="32"/>
      <c r="I115" s="32"/>
      <c r="J115" s="32"/>
      <c r="K115" s="32"/>
      <c r="L115" s="47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1" customFormat="1" ht="16.5" customHeight="1">
      <c r="A116" s="30"/>
      <c r="B116" s="31"/>
      <c r="C116" s="32"/>
      <c r="D116" s="32"/>
      <c r="E116" s="237" t="str">
        <f>E9</f>
        <v>Smečky- dveře10 - Vstup označený 10</v>
      </c>
      <c r="F116" s="250"/>
      <c r="G116" s="250"/>
      <c r="H116" s="250"/>
      <c r="I116" s="32"/>
      <c r="J116" s="32"/>
      <c r="K116" s="32"/>
      <c r="L116" s="47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1" customFormat="1" ht="6.75" customHeight="1">
      <c r="A117" s="30"/>
      <c r="B117" s="31"/>
      <c r="C117" s="32"/>
      <c r="D117" s="32"/>
      <c r="E117" s="32"/>
      <c r="F117" s="32"/>
      <c r="G117" s="32"/>
      <c r="H117" s="32"/>
      <c r="I117" s="32"/>
      <c r="J117" s="32"/>
      <c r="K117" s="32"/>
      <c r="L117" s="47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1" customFormat="1" ht="12" customHeight="1">
      <c r="A118" s="30"/>
      <c r="B118" s="31"/>
      <c r="C118" s="25" t="s">
        <v>20</v>
      </c>
      <c r="D118" s="32"/>
      <c r="E118" s="32"/>
      <c r="F118" s="23" t="str">
        <f>F12</f>
        <v>Ve Smečkách 33, Praha 1</v>
      </c>
      <c r="G118" s="32"/>
      <c r="H118" s="32"/>
      <c r="I118" s="25" t="s">
        <v>22</v>
      </c>
      <c r="J118" s="62">
        <f>IF(J12="","",J12)</f>
        <v>0</v>
      </c>
      <c r="K118" s="32"/>
      <c r="L118" s="47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1" customFormat="1" ht="6.75" customHeight="1">
      <c r="A119" s="30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47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15" customHeight="1">
      <c r="A120" s="30"/>
      <c r="B120" s="31"/>
      <c r="C120" s="25" t="s">
        <v>23</v>
      </c>
      <c r="D120" s="32"/>
      <c r="E120" s="32"/>
      <c r="F120" s="23" t="str">
        <f>E15</f>
        <v> </v>
      </c>
      <c r="G120" s="32"/>
      <c r="H120" s="32"/>
      <c r="I120" s="25" t="s">
        <v>29</v>
      </c>
      <c r="J120" s="28" t="str">
        <f>E21</f>
        <v> </v>
      </c>
      <c r="K120" s="32"/>
      <c r="L120" s="47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1" customFormat="1" ht="15" customHeight="1">
      <c r="A121" s="30"/>
      <c r="B121" s="31"/>
      <c r="C121" s="25" t="s">
        <v>27</v>
      </c>
      <c r="D121" s="32"/>
      <c r="E121" s="32"/>
      <c r="F121" s="23" t="str">
        <f>IF(E18="","",E18)</f>
        <v>Vyplň údaj</v>
      </c>
      <c r="G121" s="32"/>
      <c r="H121" s="32"/>
      <c r="I121" s="25" t="s">
        <v>31</v>
      </c>
      <c r="J121" s="28" t="str">
        <f>E24</f>
        <v> </v>
      </c>
      <c r="K121" s="32"/>
      <c r="L121" s="47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1" customFormat="1" ht="9.75" customHeight="1">
      <c r="A122" s="30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47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10" customFormat="1" ht="29.25" customHeight="1">
      <c r="A123" s="153"/>
      <c r="B123" s="154"/>
      <c r="C123" s="155" t="s">
        <v>129</v>
      </c>
      <c r="D123" s="156" t="s">
        <v>58</v>
      </c>
      <c r="E123" s="156" t="s">
        <v>54</v>
      </c>
      <c r="F123" s="156" t="s">
        <v>55</v>
      </c>
      <c r="G123" s="156" t="s">
        <v>130</v>
      </c>
      <c r="H123" s="156" t="s">
        <v>131</v>
      </c>
      <c r="I123" s="156" t="s">
        <v>132</v>
      </c>
      <c r="J123" s="156" t="s">
        <v>119</v>
      </c>
      <c r="K123" s="157" t="s">
        <v>133</v>
      </c>
      <c r="L123" s="158"/>
      <c r="M123" s="70" t="s">
        <v>1</v>
      </c>
      <c r="N123" s="71" t="s">
        <v>37</v>
      </c>
      <c r="O123" s="71" t="s">
        <v>134</v>
      </c>
      <c r="P123" s="71" t="s">
        <v>135</v>
      </c>
      <c r="Q123" s="71" t="s">
        <v>136</v>
      </c>
      <c r="R123" s="71" t="s">
        <v>137</v>
      </c>
      <c r="S123" s="71" t="s">
        <v>138</v>
      </c>
      <c r="T123" s="72" t="s">
        <v>139</v>
      </c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</row>
    <row r="124" spans="1:63" s="1" customFormat="1" ht="22.5" customHeight="1">
      <c r="A124" s="30"/>
      <c r="B124" s="31"/>
      <c r="C124" s="77" t="s">
        <v>140</v>
      </c>
      <c r="D124" s="32"/>
      <c r="E124" s="32"/>
      <c r="F124" s="32"/>
      <c r="G124" s="32"/>
      <c r="H124" s="32"/>
      <c r="I124" s="32"/>
      <c r="J124" s="159">
        <f>BK124</f>
        <v>0</v>
      </c>
      <c r="K124" s="32"/>
      <c r="L124" s="35"/>
      <c r="M124" s="73"/>
      <c r="N124" s="160"/>
      <c r="O124" s="74"/>
      <c r="P124" s="161">
        <f>P125+P134</f>
        <v>0</v>
      </c>
      <c r="Q124" s="74"/>
      <c r="R124" s="161">
        <f>R125+R134</f>
        <v>0.026497429999999995</v>
      </c>
      <c r="S124" s="74"/>
      <c r="T124" s="162">
        <f>T125+T134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3" t="s">
        <v>72</v>
      </c>
      <c r="AU124" s="13" t="s">
        <v>121</v>
      </c>
      <c r="BK124" s="163">
        <f>BK125+BK134</f>
        <v>0</v>
      </c>
    </row>
    <row r="125" spans="2:63" s="11" customFormat="1" ht="25.5" customHeight="1">
      <c r="B125" s="164"/>
      <c r="C125" s="165"/>
      <c r="D125" s="166" t="s">
        <v>72</v>
      </c>
      <c r="E125" s="167" t="s">
        <v>141</v>
      </c>
      <c r="F125" s="167" t="s">
        <v>251</v>
      </c>
      <c r="G125" s="165"/>
      <c r="H125" s="165"/>
      <c r="I125" s="168"/>
      <c r="J125" s="169">
        <f>BK125</f>
        <v>0</v>
      </c>
      <c r="K125" s="165"/>
      <c r="L125" s="170"/>
      <c r="M125" s="171"/>
      <c r="N125" s="172"/>
      <c r="O125" s="172"/>
      <c r="P125" s="173">
        <f>P126+P128+P132</f>
        <v>0</v>
      </c>
      <c r="Q125" s="172"/>
      <c r="R125" s="173">
        <f>R126+R128+R132</f>
        <v>0.0039299999999999995</v>
      </c>
      <c r="S125" s="172"/>
      <c r="T125" s="174">
        <f>T126+T128+T132</f>
        <v>0</v>
      </c>
      <c r="AR125" s="175" t="s">
        <v>81</v>
      </c>
      <c r="AT125" s="176" t="s">
        <v>72</v>
      </c>
      <c r="AU125" s="176" t="s">
        <v>73</v>
      </c>
      <c r="AY125" s="175" t="s">
        <v>142</v>
      </c>
      <c r="BK125" s="177">
        <f>BK126+BK128+BK132</f>
        <v>0</v>
      </c>
    </row>
    <row r="126" spans="2:63" s="11" customFormat="1" ht="22.5" customHeight="1">
      <c r="B126" s="164"/>
      <c r="C126" s="165"/>
      <c r="D126" s="166" t="s">
        <v>72</v>
      </c>
      <c r="E126" s="178" t="s">
        <v>172</v>
      </c>
      <c r="F126" s="178" t="s">
        <v>256</v>
      </c>
      <c r="G126" s="165"/>
      <c r="H126" s="165"/>
      <c r="I126" s="168"/>
      <c r="J126" s="179">
        <f>BK126</f>
        <v>0</v>
      </c>
      <c r="K126" s="165"/>
      <c r="L126" s="170"/>
      <c r="M126" s="171"/>
      <c r="N126" s="172"/>
      <c r="O126" s="172"/>
      <c r="P126" s="173">
        <f>P127</f>
        <v>0</v>
      </c>
      <c r="Q126" s="172"/>
      <c r="R126" s="173">
        <f>R127</f>
        <v>0.00375</v>
      </c>
      <c r="S126" s="172"/>
      <c r="T126" s="174">
        <f>T127</f>
        <v>0</v>
      </c>
      <c r="AR126" s="175" t="s">
        <v>81</v>
      </c>
      <c r="AT126" s="176" t="s">
        <v>72</v>
      </c>
      <c r="AU126" s="176" t="s">
        <v>81</v>
      </c>
      <c r="AY126" s="175" t="s">
        <v>142</v>
      </c>
      <c r="BK126" s="177">
        <f>BK127</f>
        <v>0</v>
      </c>
    </row>
    <row r="127" spans="1:65" s="1" customFormat="1" ht="16.5" customHeight="1">
      <c r="A127" s="30"/>
      <c r="B127" s="31"/>
      <c r="C127" s="180" t="s">
        <v>81</v>
      </c>
      <c r="D127" s="180" t="s">
        <v>145</v>
      </c>
      <c r="E127" s="181" t="s">
        <v>260</v>
      </c>
      <c r="F127" s="182" t="s">
        <v>603</v>
      </c>
      <c r="G127" s="183" t="s">
        <v>233</v>
      </c>
      <c r="H127" s="184">
        <v>2.5</v>
      </c>
      <c r="I127" s="185"/>
      <c r="J127" s="186">
        <f>ROUND(I127*H127,2)</f>
        <v>0</v>
      </c>
      <c r="K127" s="182" t="s">
        <v>204</v>
      </c>
      <c r="L127" s="35"/>
      <c r="M127" s="187" t="s">
        <v>1</v>
      </c>
      <c r="N127" s="188" t="s">
        <v>38</v>
      </c>
      <c r="O127" s="67"/>
      <c r="P127" s="189">
        <f>O127*H127</f>
        <v>0</v>
      </c>
      <c r="Q127" s="189">
        <v>0.0015</v>
      </c>
      <c r="R127" s="189">
        <f>Q127*H127</f>
        <v>0.00375</v>
      </c>
      <c r="S127" s="189">
        <v>0</v>
      </c>
      <c r="T127" s="190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91" t="s">
        <v>150</v>
      </c>
      <c r="AT127" s="191" t="s">
        <v>145</v>
      </c>
      <c r="AU127" s="191" t="s">
        <v>83</v>
      </c>
      <c r="AY127" s="13" t="s">
        <v>142</v>
      </c>
      <c r="BE127" s="192">
        <f>IF(N127="základní",J127,0)</f>
        <v>0</v>
      </c>
      <c r="BF127" s="192">
        <f>IF(N127="snížená",J127,0)</f>
        <v>0</v>
      </c>
      <c r="BG127" s="192">
        <f>IF(N127="zákl. přenesená",J127,0)</f>
        <v>0</v>
      </c>
      <c r="BH127" s="192">
        <f>IF(N127="sníž. přenesená",J127,0)</f>
        <v>0</v>
      </c>
      <c r="BI127" s="192">
        <f>IF(N127="nulová",J127,0)</f>
        <v>0</v>
      </c>
      <c r="BJ127" s="13" t="s">
        <v>81</v>
      </c>
      <c r="BK127" s="192">
        <f>ROUND(I127*H127,2)</f>
        <v>0</v>
      </c>
      <c r="BL127" s="13" t="s">
        <v>150</v>
      </c>
      <c r="BM127" s="191" t="s">
        <v>604</v>
      </c>
    </row>
    <row r="128" spans="2:63" s="11" customFormat="1" ht="22.5" customHeight="1">
      <c r="B128" s="164"/>
      <c r="C128" s="165"/>
      <c r="D128" s="166" t="s">
        <v>72</v>
      </c>
      <c r="E128" s="178" t="s">
        <v>143</v>
      </c>
      <c r="F128" s="178" t="s">
        <v>144</v>
      </c>
      <c r="G128" s="165"/>
      <c r="H128" s="165"/>
      <c r="I128" s="168"/>
      <c r="J128" s="179">
        <f>BK128</f>
        <v>0</v>
      </c>
      <c r="K128" s="165"/>
      <c r="L128" s="170"/>
      <c r="M128" s="171"/>
      <c r="N128" s="172"/>
      <c r="O128" s="172"/>
      <c r="P128" s="173">
        <f>SUM(P129:P131)</f>
        <v>0</v>
      </c>
      <c r="Q128" s="172"/>
      <c r="R128" s="173">
        <f>SUM(R129:R131)</f>
        <v>0.00017999999999999998</v>
      </c>
      <c r="S128" s="172"/>
      <c r="T128" s="174">
        <f>SUM(T129:T131)</f>
        <v>0</v>
      </c>
      <c r="AR128" s="175" t="s">
        <v>81</v>
      </c>
      <c r="AT128" s="176" t="s">
        <v>72</v>
      </c>
      <c r="AU128" s="176" t="s">
        <v>81</v>
      </c>
      <c r="AY128" s="175" t="s">
        <v>142</v>
      </c>
      <c r="BK128" s="177">
        <f>SUM(BK129:BK131)</f>
        <v>0</v>
      </c>
    </row>
    <row r="129" spans="1:65" s="1" customFormat="1" ht="33" customHeight="1">
      <c r="A129" s="30"/>
      <c r="B129" s="31"/>
      <c r="C129" s="180" t="s">
        <v>83</v>
      </c>
      <c r="D129" s="180" t="s">
        <v>145</v>
      </c>
      <c r="E129" s="181" t="s">
        <v>146</v>
      </c>
      <c r="F129" s="182" t="s">
        <v>147</v>
      </c>
      <c r="G129" s="183" t="s">
        <v>148</v>
      </c>
      <c r="H129" s="184">
        <v>1</v>
      </c>
      <c r="I129" s="185"/>
      <c r="J129" s="186">
        <f>ROUND(I129*H129,2)</f>
        <v>0</v>
      </c>
      <c r="K129" s="182" t="s">
        <v>204</v>
      </c>
      <c r="L129" s="35"/>
      <c r="M129" s="187" t="s">
        <v>1</v>
      </c>
      <c r="N129" s="188" t="s">
        <v>38</v>
      </c>
      <c r="O129" s="67"/>
      <c r="P129" s="189">
        <f>O129*H129</f>
        <v>0</v>
      </c>
      <c r="Q129" s="189">
        <v>0.00013</v>
      </c>
      <c r="R129" s="189">
        <f>Q129*H129</f>
        <v>0.00013</v>
      </c>
      <c r="S129" s="189">
        <v>0</v>
      </c>
      <c r="T129" s="190">
        <f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91" t="s">
        <v>150</v>
      </c>
      <c r="AT129" s="191" t="s">
        <v>145</v>
      </c>
      <c r="AU129" s="191" t="s">
        <v>83</v>
      </c>
      <c r="AY129" s="13" t="s">
        <v>142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3" t="s">
        <v>81</v>
      </c>
      <c r="BK129" s="192">
        <f>ROUND(I129*H129,2)</f>
        <v>0</v>
      </c>
      <c r="BL129" s="13" t="s">
        <v>150</v>
      </c>
      <c r="BM129" s="191" t="s">
        <v>605</v>
      </c>
    </row>
    <row r="130" spans="1:65" s="1" customFormat="1" ht="16.5" customHeight="1">
      <c r="A130" s="30"/>
      <c r="B130" s="31"/>
      <c r="C130" s="180" t="s">
        <v>159</v>
      </c>
      <c r="D130" s="180" t="s">
        <v>145</v>
      </c>
      <c r="E130" s="181" t="s">
        <v>271</v>
      </c>
      <c r="F130" s="182" t="s">
        <v>272</v>
      </c>
      <c r="G130" s="183" t="s">
        <v>148</v>
      </c>
      <c r="H130" s="184">
        <v>1</v>
      </c>
      <c r="I130" s="185"/>
      <c r="J130" s="186">
        <f>ROUND(I130*H130,2)</f>
        <v>0</v>
      </c>
      <c r="K130" s="182" t="s">
        <v>1</v>
      </c>
      <c r="L130" s="35"/>
      <c r="M130" s="187" t="s">
        <v>1</v>
      </c>
      <c r="N130" s="188" t="s">
        <v>38</v>
      </c>
      <c r="O130" s="67"/>
      <c r="P130" s="189">
        <f>O130*H130</f>
        <v>0</v>
      </c>
      <c r="Q130" s="189">
        <v>1E-05</v>
      </c>
      <c r="R130" s="189">
        <f>Q130*H130</f>
        <v>1E-05</v>
      </c>
      <c r="S130" s="189">
        <v>0</v>
      </c>
      <c r="T130" s="190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91" t="s">
        <v>150</v>
      </c>
      <c r="AT130" s="191" t="s">
        <v>145</v>
      </c>
      <c r="AU130" s="191" t="s">
        <v>83</v>
      </c>
      <c r="AY130" s="13" t="s">
        <v>142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3" t="s">
        <v>81</v>
      </c>
      <c r="BK130" s="192">
        <f>ROUND(I130*H130,2)</f>
        <v>0</v>
      </c>
      <c r="BL130" s="13" t="s">
        <v>150</v>
      </c>
      <c r="BM130" s="191" t="s">
        <v>606</v>
      </c>
    </row>
    <row r="131" spans="1:65" s="1" customFormat="1" ht="16.5" customHeight="1">
      <c r="A131" s="30"/>
      <c r="B131" s="31"/>
      <c r="C131" s="180" t="s">
        <v>150</v>
      </c>
      <c r="D131" s="180" t="s">
        <v>145</v>
      </c>
      <c r="E131" s="181" t="s">
        <v>152</v>
      </c>
      <c r="F131" s="182" t="s">
        <v>153</v>
      </c>
      <c r="G131" s="183" t="s">
        <v>148</v>
      </c>
      <c r="H131" s="184">
        <v>1</v>
      </c>
      <c r="I131" s="185"/>
      <c r="J131" s="186">
        <f>ROUND(I131*H131,2)</f>
        <v>0</v>
      </c>
      <c r="K131" s="182" t="s">
        <v>1</v>
      </c>
      <c r="L131" s="35"/>
      <c r="M131" s="187" t="s">
        <v>1</v>
      </c>
      <c r="N131" s="188" t="s">
        <v>38</v>
      </c>
      <c r="O131" s="67"/>
      <c r="P131" s="189">
        <f>O131*H131</f>
        <v>0</v>
      </c>
      <c r="Q131" s="189">
        <v>4E-05</v>
      </c>
      <c r="R131" s="189">
        <f>Q131*H131</f>
        <v>4E-05</v>
      </c>
      <c r="S131" s="189">
        <v>0</v>
      </c>
      <c r="T131" s="190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91" t="s">
        <v>150</v>
      </c>
      <c r="AT131" s="191" t="s">
        <v>145</v>
      </c>
      <c r="AU131" s="191" t="s">
        <v>83</v>
      </c>
      <c r="AY131" s="13" t="s">
        <v>142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3" t="s">
        <v>81</v>
      </c>
      <c r="BK131" s="192">
        <f>ROUND(I131*H131,2)</f>
        <v>0</v>
      </c>
      <c r="BL131" s="13" t="s">
        <v>150</v>
      </c>
      <c r="BM131" s="191" t="s">
        <v>607</v>
      </c>
    </row>
    <row r="132" spans="2:63" s="11" customFormat="1" ht="22.5" customHeight="1">
      <c r="B132" s="164"/>
      <c r="C132" s="165"/>
      <c r="D132" s="166" t="s">
        <v>72</v>
      </c>
      <c r="E132" s="178" t="s">
        <v>303</v>
      </c>
      <c r="F132" s="178" t="s">
        <v>304</v>
      </c>
      <c r="G132" s="165"/>
      <c r="H132" s="165"/>
      <c r="I132" s="168"/>
      <c r="J132" s="179">
        <f>BK132</f>
        <v>0</v>
      </c>
      <c r="K132" s="165"/>
      <c r="L132" s="170"/>
      <c r="M132" s="171"/>
      <c r="N132" s="172"/>
      <c r="O132" s="172"/>
      <c r="P132" s="173">
        <f>P133</f>
        <v>0</v>
      </c>
      <c r="Q132" s="172"/>
      <c r="R132" s="173">
        <f>R133</f>
        <v>0</v>
      </c>
      <c r="S132" s="172"/>
      <c r="T132" s="174">
        <f>T133</f>
        <v>0</v>
      </c>
      <c r="AR132" s="175" t="s">
        <v>81</v>
      </c>
      <c r="AT132" s="176" t="s">
        <v>72</v>
      </c>
      <c r="AU132" s="176" t="s">
        <v>81</v>
      </c>
      <c r="AY132" s="175" t="s">
        <v>142</v>
      </c>
      <c r="BK132" s="177">
        <f>BK133</f>
        <v>0</v>
      </c>
    </row>
    <row r="133" spans="1:65" s="1" customFormat="1" ht="16.5" customHeight="1">
      <c r="A133" s="30"/>
      <c r="B133" s="31"/>
      <c r="C133" s="180" t="s">
        <v>168</v>
      </c>
      <c r="D133" s="180" t="s">
        <v>145</v>
      </c>
      <c r="E133" s="181" t="s">
        <v>305</v>
      </c>
      <c r="F133" s="182" t="s">
        <v>306</v>
      </c>
      <c r="G133" s="183" t="s">
        <v>292</v>
      </c>
      <c r="H133" s="184">
        <v>0.004</v>
      </c>
      <c r="I133" s="185"/>
      <c r="J133" s="186">
        <f>ROUND(I133*H133,2)</f>
        <v>0</v>
      </c>
      <c r="K133" s="182" t="s">
        <v>204</v>
      </c>
      <c r="L133" s="35"/>
      <c r="M133" s="187" t="s">
        <v>1</v>
      </c>
      <c r="N133" s="188" t="s">
        <v>38</v>
      </c>
      <c r="O133" s="67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91" t="s">
        <v>150</v>
      </c>
      <c r="AT133" s="191" t="s">
        <v>145</v>
      </c>
      <c r="AU133" s="191" t="s">
        <v>83</v>
      </c>
      <c r="AY133" s="13" t="s">
        <v>142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13" t="s">
        <v>81</v>
      </c>
      <c r="BK133" s="192">
        <f>ROUND(I133*H133,2)</f>
        <v>0</v>
      </c>
      <c r="BL133" s="13" t="s">
        <v>150</v>
      </c>
      <c r="BM133" s="191" t="s">
        <v>608</v>
      </c>
    </row>
    <row r="134" spans="2:63" s="11" customFormat="1" ht="25.5" customHeight="1">
      <c r="B134" s="164"/>
      <c r="C134" s="165"/>
      <c r="D134" s="166" t="s">
        <v>72</v>
      </c>
      <c r="E134" s="167" t="s">
        <v>155</v>
      </c>
      <c r="F134" s="167" t="s">
        <v>156</v>
      </c>
      <c r="G134" s="165"/>
      <c r="H134" s="165"/>
      <c r="I134" s="168"/>
      <c r="J134" s="169">
        <f>BK134</f>
        <v>0</v>
      </c>
      <c r="K134" s="165"/>
      <c r="L134" s="170"/>
      <c r="M134" s="171"/>
      <c r="N134" s="172"/>
      <c r="O134" s="172"/>
      <c r="P134" s="173">
        <f>P135+P139+P144</f>
        <v>0</v>
      </c>
      <c r="Q134" s="172"/>
      <c r="R134" s="173">
        <f>R135+R139+R144</f>
        <v>0.022567429999999996</v>
      </c>
      <c r="S134" s="172"/>
      <c r="T134" s="174">
        <f>T135+T139+T144</f>
        <v>0</v>
      </c>
      <c r="AR134" s="175" t="s">
        <v>83</v>
      </c>
      <c r="AT134" s="176" t="s">
        <v>72</v>
      </c>
      <c r="AU134" s="176" t="s">
        <v>73</v>
      </c>
      <c r="AY134" s="175" t="s">
        <v>142</v>
      </c>
      <c r="BK134" s="177">
        <f>BK135+BK139+BK144</f>
        <v>0</v>
      </c>
    </row>
    <row r="135" spans="2:63" s="11" customFormat="1" ht="22.5" customHeight="1">
      <c r="B135" s="164"/>
      <c r="C135" s="165"/>
      <c r="D135" s="166" t="s">
        <v>72</v>
      </c>
      <c r="E135" s="178" t="s">
        <v>449</v>
      </c>
      <c r="F135" s="178" t="s">
        <v>450</v>
      </c>
      <c r="G135" s="165"/>
      <c r="H135" s="165"/>
      <c r="I135" s="168"/>
      <c r="J135" s="179">
        <f>BK135</f>
        <v>0</v>
      </c>
      <c r="K135" s="165"/>
      <c r="L135" s="170"/>
      <c r="M135" s="171"/>
      <c r="N135" s="172"/>
      <c r="O135" s="172"/>
      <c r="P135" s="173">
        <f>SUM(P136:P138)</f>
        <v>0</v>
      </c>
      <c r="Q135" s="172"/>
      <c r="R135" s="173">
        <f>SUM(R136:R138)</f>
        <v>0.0171884</v>
      </c>
      <c r="S135" s="172"/>
      <c r="T135" s="174">
        <f>SUM(T136:T138)</f>
        <v>0</v>
      </c>
      <c r="AR135" s="175" t="s">
        <v>83</v>
      </c>
      <c r="AT135" s="176" t="s">
        <v>72</v>
      </c>
      <c r="AU135" s="176" t="s">
        <v>81</v>
      </c>
      <c r="AY135" s="175" t="s">
        <v>142</v>
      </c>
      <c r="BK135" s="177">
        <f>SUM(BK136:BK138)</f>
        <v>0</v>
      </c>
    </row>
    <row r="136" spans="1:65" s="1" customFormat="1" ht="16.5" customHeight="1">
      <c r="A136" s="30"/>
      <c r="B136" s="31"/>
      <c r="C136" s="180" t="s">
        <v>172</v>
      </c>
      <c r="D136" s="180" t="s">
        <v>145</v>
      </c>
      <c r="E136" s="181" t="s">
        <v>609</v>
      </c>
      <c r="F136" s="182" t="s">
        <v>610</v>
      </c>
      <c r="G136" s="183" t="s">
        <v>192</v>
      </c>
      <c r="H136" s="184">
        <v>2.86</v>
      </c>
      <c r="I136" s="185"/>
      <c r="J136" s="186">
        <f>ROUND(I136*H136,2)</f>
        <v>0</v>
      </c>
      <c r="K136" s="182" t="s">
        <v>204</v>
      </c>
      <c r="L136" s="35"/>
      <c r="M136" s="187" t="s">
        <v>1</v>
      </c>
      <c r="N136" s="188" t="s">
        <v>38</v>
      </c>
      <c r="O136" s="67"/>
      <c r="P136" s="189">
        <f>O136*H136</f>
        <v>0</v>
      </c>
      <c r="Q136" s="189">
        <v>0.00094</v>
      </c>
      <c r="R136" s="189">
        <f>Q136*H136</f>
        <v>0.0026883999999999996</v>
      </c>
      <c r="S136" s="189">
        <v>0</v>
      </c>
      <c r="T136" s="190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91" t="s">
        <v>163</v>
      </c>
      <c r="AT136" s="191" t="s">
        <v>145</v>
      </c>
      <c r="AU136" s="191" t="s">
        <v>83</v>
      </c>
      <c r="AY136" s="13" t="s">
        <v>142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3" t="s">
        <v>81</v>
      </c>
      <c r="BK136" s="192">
        <f>ROUND(I136*H136,2)</f>
        <v>0</v>
      </c>
      <c r="BL136" s="13" t="s">
        <v>163</v>
      </c>
      <c r="BM136" s="191" t="s">
        <v>611</v>
      </c>
    </row>
    <row r="137" spans="1:65" s="1" customFormat="1" ht="16.5" customHeight="1">
      <c r="A137" s="30"/>
      <c r="B137" s="31"/>
      <c r="C137" s="193" t="s">
        <v>189</v>
      </c>
      <c r="D137" s="193" t="s">
        <v>207</v>
      </c>
      <c r="E137" s="194" t="s">
        <v>314</v>
      </c>
      <c r="F137" s="195" t="s">
        <v>612</v>
      </c>
      <c r="G137" s="196" t="s">
        <v>148</v>
      </c>
      <c r="H137" s="197">
        <v>1</v>
      </c>
      <c r="I137" s="198"/>
      <c r="J137" s="199">
        <f>ROUND(I137*H137,2)</f>
        <v>0</v>
      </c>
      <c r="K137" s="195" t="s">
        <v>204</v>
      </c>
      <c r="L137" s="200"/>
      <c r="M137" s="201" t="s">
        <v>1</v>
      </c>
      <c r="N137" s="202" t="s">
        <v>38</v>
      </c>
      <c r="O137" s="67"/>
      <c r="P137" s="189">
        <f>O137*H137</f>
        <v>0</v>
      </c>
      <c r="Q137" s="189">
        <v>0.0145</v>
      </c>
      <c r="R137" s="189">
        <f>Q137*H137</f>
        <v>0.0145</v>
      </c>
      <c r="S137" s="189">
        <v>0</v>
      </c>
      <c r="T137" s="190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91" t="s">
        <v>211</v>
      </c>
      <c r="AT137" s="191" t="s">
        <v>207</v>
      </c>
      <c r="AU137" s="191" t="s">
        <v>83</v>
      </c>
      <c r="AY137" s="13" t="s">
        <v>142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3" t="s">
        <v>81</v>
      </c>
      <c r="BK137" s="192">
        <f>ROUND(I137*H137,2)</f>
        <v>0</v>
      </c>
      <c r="BL137" s="13" t="s">
        <v>163</v>
      </c>
      <c r="BM137" s="191" t="s">
        <v>613</v>
      </c>
    </row>
    <row r="138" spans="1:65" s="1" customFormat="1" ht="16.5" customHeight="1">
      <c r="A138" s="30"/>
      <c r="B138" s="31"/>
      <c r="C138" s="180" t="s">
        <v>194</v>
      </c>
      <c r="D138" s="180" t="s">
        <v>145</v>
      </c>
      <c r="E138" s="181" t="s">
        <v>538</v>
      </c>
      <c r="F138" s="182" t="s">
        <v>241</v>
      </c>
      <c r="G138" s="183" t="s">
        <v>242</v>
      </c>
      <c r="H138" s="203"/>
      <c r="I138" s="185"/>
      <c r="J138" s="186">
        <f>ROUND(I138*H138,2)</f>
        <v>0</v>
      </c>
      <c r="K138" s="182" t="s">
        <v>204</v>
      </c>
      <c r="L138" s="35"/>
      <c r="M138" s="187" t="s">
        <v>1</v>
      </c>
      <c r="N138" s="188" t="s">
        <v>38</v>
      </c>
      <c r="O138" s="67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91" t="s">
        <v>163</v>
      </c>
      <c r="AT138" s="191" t="s">
        <v>145</v>
      </c>
      <c r="AU138" s="191" t="s">
        <v>83</v>
      </c>
      <c r="AY138" s="13" t="s">
        <v>142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3" t="s">
        <v>81</v>
      </c>
      <c r="BK138" s="192">
        <f>ROUND(I138*H138,2)</f>
        <v>0</v>
      </c>
      <c r="BL138" s="13" t="s">
        <v>163</v>
      </c>
      <c r="BM138" s="191" t="s">
        <v>614</v>
      </c>
    </row>
    <row r="139" spans="2:63" s="11" customFormat="1" ht="22.5" customHeight="1">
      <c r="B139" s="164"/>
      <c r="C139" s="165"/>
      <c r="D139" s="166" t="s">
        <v>72</v>
      </c>
      <c r="E139" s="178" t="s">
        <v>187</v>
      </c>
      <c r="F139" s="178" t="s">
        <v>188</v>
      </c>
      <c r="G139" s="165"/>
      <c r="H139" s="165"/>
      <c r="I139" s="168"/>
      <c r="J139" s="179">
        <f>BK139</f>
        <v>0</v>
      </c>
      <c r="K139" s="165"/>
      <c r="L139" s="170"/>
      <c r="M139" s="171"/>
      <c r="N139" s="172"/>
      <c r="O139" s="172"/>
      <c r="P139" s="173">
        <f>SUM(P140:P143)</f>
        <v>0</v>
      </c>
      <c r="Q139" s="172"/>
      <c r="R139" s="173">
        <f>SUM(R140:R143)</f>
        <v>0.00509688</v>
      </c>
      <c r="S139" s="172"/>
      <c r="T139" s="174">
        <f>SUM(T140:T143)</f>
        <v>0</v>
      </c>
      <c r="AR139" s="175" t="s">
        <v>83</v>
      </c>
      <c r="AT139" s="176" t="s">
        <v>72</v>
      </c>
      <c r="AU139" s="176" t="s">
        <v>81</v>
      </c>
      <c r="AY139" s="175" t="s">
        <v>142</v>
      </c>
      <c r="BK139" s="177">
        <f>SUM(BK140:BK143)</f>
        <v>0</v>
      </c>
    </row>
    <row r="140" spans="1:65" s="1" customFormat="1" ht="24" customHeight="1">
      <c r="A140" s="30"/>
      <c r="B140" s="31"/>
      <c r="C140" s="180" t="s">
        <v>143</v>
      </c>
      <c r="D140" s="180" t="s">
        <v>145</v>
      </c>
      <c r="E140" s="181" t="s">
        <v>202</v>
      </c>
      <c r="F140" s="182" t="s">
        <v>203</v>
      </c>
      <c r="G140" s="183" t="s">
        <v>192</v>
      </c>
      <c r="H140" s="184">
        <v>11.326</v>
      </c>
      <c r="I140" s="185"/>
      <c r="J140" s="186">
        <f>ROUND(I140*H140,2)</f>
        <v>0</v>
      </c>
      <c r="K140" s="182" t="s">
        <v>204</v>
      </c>
      <c r="L140" s="35"/>
      <c r="M140" s="187" t="s">
        <v>1</v>
      </c>
      <c r="N140" s="188" t="s">
        <v>38</v>
      </c>
      <c r="O140" s="67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91" t="s">
        <v>163</v>
      </c>
      <c r="AT140" s="191" t="s">
        <v>145</v>
      </c>
      <c r="AU140" s="191" t="s">
        <v>83</v>
      </c>
      <c r="AY140" s="13" t="s">
        <v>142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3" t="s">
        <v>81</v>
      </c>
      <c r="BK140" s="192">
        <f>ROUND(I140*H140,2)</f>
        <v>0</v>
      </c>
      <c r="BL140" s="13" t="s">
        <v>163</v>
      </c>
      <c r="BM140" s="191" t="s">
        <v>615</v>
      </c>
    </row>
    <row r="141" spans="1:65" s="1" customFormat="1" ht="16.5" customHeight="1">
      <c r="A141" s="30"/>
      <c r="B141" s="31"/>
      <c r="C141" s="193" t="s">
        <v>201</v>
      </c>
      <c r="D141" s="193" t="s">
        <v>207</v>
      </c>
      <c r="E141" s="194" t="s">
        <v>208</v>
      </c>
      <c r="F141" s="195" t="s">
        <v>338</v>
      </c>
      <c r="G141" s="196" t="s">
        <v>210</v>
      </c>
      <c r="H141" s="197">
        <v>2.718</v>
      </c>
      <c r="I141" s="198"/>
      <c r="J141" s="199">
        <f>ROUND(I141*H141,2)</f>
        <v>0</v>
      </c>
      <c r="K141" s="195" t="s">
        <v>204</v>
      </c>
      <c r="L141" s="200"/>
      <c r="M141" s="201" t="s">
        <v>1</v>
      </c>
      <c r="N141" s="202" t="s">
        <v>38</v>
      </c>
      <c r="O141" s="67"/>
      <c r="P141" s="189">
        <f>O141*H141</f>
        <v>0</v>
      </c>
      <c r="Q141" s="189">
        <v>0.001</v>
      </c>
      <c r="R141" s="189">
        <f>Q141*H141</f>
        <v>0.002718</v>
      </c>
      <c r="S141" s="189">
        <v>0</v>
      </c>
      <c r="T141" s="190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91" t="s">
        <v>211</v>
      </c>
      <c r="AT141" s="191" t="s">
        <v>207</v>
      </c>
      <c r="AU141" s="191" t="s">
        <v>83</v>
      </c>
      <c r="AY141" s="13" t="s">
        <v>142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3" t="s">
        <v>81</v>
      </c>
      <c r="BK141" s="192">
        <f>ROUND(I141*H141,2)</f>
        <v>0</v>
      </c>
      <c r="BL141" s="13" t="s">
        <v>163</v>
      </c>
      <c r="BM141" s="191" t="s">
        <v>616</v>
      </c>
    </row>
    <row r="142" spans="1:65" s="1" customFormat="1" ht="24" customHeight="1">
      <c r="A142" s="30"/>
      <c r="B142" s="31"/>
      <c r="C142" s="180" t="s">
        <v>206</v>
      </c>
      <c r="D142" s="180" t="s">
        <v>145</v>
      </c>
      <c r="E142" s="181" t="s">
        <v>214</v>
      </c>
      <c r="F142" s="182" t="s">
        <v>402</v>
      </c>
      <c r="G142" s="183" t="s">
        <v>192</v>
      </c>
      <c r="H142" s="184">
        <v>22.652</v>
      </c>
      <c r="I142" s="185"/>
      <c r="J142" s="186">
        <f>ROUND(I142*H142,2)</f>
        <v>0</v>
      </c>
      <c r="K142" s="182" t="s">
        <v>204</v>
      </c>
      <c r="L142" s="35"/>
      <c r="M142" s="187" t="s">
        <v>1</v>
      </c>
      <c r="N142" s="188" t="s">
        <v>38</v>
      </c>
      <c r="O142" s="67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91" t="s">
        <v>163</v>
      </c>
      <c r="AT142" s="191" t="s">
        <v>145</v>
      </c>
      <c r="AU142" s="191" t="s">
        <v>83</v>
      </c>
      <c r="AY142" s="13" t="s">
        <v>142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3" t="s">
        <v>81</v>
      </c>
      <c r="BK142" s="192">
        <f>ROUND(I142*H142,2)</f>
        <v>0</v>
      </c>
      <c r="BL142" s="13" t="s">
        <v>163</v>
      </c>
      <c r="BM142" s="191" t="s">
        <v>617</v>
      </c>
    </row>
    <row r="143" spans="1:65" s="1" customFormat="1" ht="16.5" customHeight="1">
      <c r="A143" s="30"/>
      <c r="B143" s="31"/>
      <c r="C143" s="193" t="s">
        <v>213</v>
      </c>
      <c r="D143" s="193" t="s">
        <v>207</v>
      </c>
      <c r="E143" s="194" t="s">
        <v>218</v>
      </c>
      <c r="F143" s="195" t="s">
        <v>343</v>
      </c>
      <c r="G143" s="196" t="s">
        <v>220</v>
      </c>
      <c r="H143" s="197">
        <v>2.832</v>
      </c>
      <c r="I143" s="198"/>
      <c r="J143" s="199">
        <f>ROUND(I143*H143,2)</f>
        <v>0</v>
      </c>
      <c r="K143" s="195" t="s">
        <v>204</v>
      </c>
      <c r="L143" s="200"/>
      <c r="M143" s="201" t="s">
        <v>1</v>
      </c>
      <c r="N143" s="202" t="s">
        <v>38</v>
      </c>
      <c r="O143" s="67"/>
      <c r="P143" s="189">
        <f>O143*H143</f>
        <v>0</v>
      </c>
      <c r="Q143" s="189">
        <v>0.00084</v>
      </c>
      <c r="R143" s="189">
        <f>Q143*H143</f>
        <v>0.00237888</v>
      </c>
      <c r="S143" s="189">
        <v>0</v>
      </c>
      <c r="T143" s="190">
        <f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91" t="s">
        <v>211</v>
      </c>
      <c r="AT143" s="191" t="s">
        <v>207</v>
      </c>
      <c r="AU143" s="191" t="s">
        <v>83</v>
      </c>
      <c r="AY143" s="13" t="s">
        <v>142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3" t="s">
        <v>81</v>
      </c>
      <c r="BK143" s="192">
        <f>ROUND(I143*H143,2)</f>
        <v>0</v>
      </c>
      <c r="BL143" s="13" t="s">
        <v>163</v>
      </c>
      <c r="BM143" s="191" t="s">
        <v>618</v>
      </c>
    </row>
    <row r="144" spans="2:63" s="11" customFormat="1" ht="22.5" customHeight="1">
      <c r="B144" s="164"/>
      <c r="C144" s="165"/>
      <c r="D144" s="166" t="s">
        <v>72</v>
      </c>
      <c r="E144" s="178" t="s">
        <v>345</v>
      </c>
      <c r="F144" s="178" t="s">
        <v>346</v>
      </c>
      <c r="G144" s="165"/>
      <c r="H144" s="165"/>
      <c r="I144" s="168"/>
      <c r="J144" s="179">
        <f>BK144</f>
        <v>0</v>
      </c>
      <c r="K144" s="165"/>
      <c r="L144" s="170"/>
      <c r="M144" s="171"/>
      <c r="N144" s="172"/>
      <c r="O144" s="172"/>
      <c r="P144" s="173">
        <f>P145</f>
        <v>0</v>
      </c>
      <c r="Q144" s="172"/>
      <c r="R144" s="173">
        <f>R145</f>
        <v>0.00028215</v>
      </c>
      <c r="S144" s="172"/>
      <c r="T144" s="174">
        <f>T145</f>
        <v>0</v>
      </c>
      <c r="AR144" s="175" t="s">
        <v>83</v>
      </c>
      <c r="AT144" s="176" t="s">
        <v>72</v>
      </c>
      <c r="AU144" s="176" t="s">
        <v>81</v>
      </c>
      <c r="AY144" s="175" t="s">
        <v>142</v>
      </c>
      <c r="BK144" s="177">
        <f>BK145</f>
        <v>0</v>
      </c>
    </row>
    <row r="145" spans="1:65" s="1" customFormat="1" ht="21.75" customHeight="1">
      <c r="A145" s="30"/>
      <c r="B145" s="31"/>
      <c r="C145" s="180" t="s">
        <v>217</v>
      </c>
      <c r="D145" s="180" t="s">
        <v>145</v>
      </c>
      <c r="E145" s="181" t="s">
        <v>348</v>
      </c>
      <c r="F145" s="182" t="s">
        <v>619</v>
      </c>
      <c r="G145" s="183" t="s">
        <v>192</v>
      </c>
      <c r="H145" s="184">
        <v>0.855</v>
      </c>
      <c r="I145" s="185"/>
      <c r="J145" s="186">
        <f>ROUND(I145*H145,2)</f>
        <v>0</v>
      </c>
      <c r="K145" s="182" t="s">
        <v>204</v>
      </c>
      <c r="L145" s="35"/>
      <c r="M145" s="204" t="s">
        <v>1</v>
      </c>
      <c r="N145" s="205" t="s">
        <v>38</v>
      </c>
      <c r="O145" s="206"/>
      <c r="P145" s="207">
        <f>O145*H145</f>
        <v>0</v>
      </c>
      <c r="Q145" s="207">
        <v>0.00033</v>
      </c>
      <c r="R145" s="207">
        <f>Q145*H145</f>
        <v>0.00028215</v>
      </c>
      <c r="S145" s="207">
        <v>0</v>
      </c>
      <c r="T145" s="208">
        <f>S145*H145</f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91" t="s">
        <v>163</v>
      </c>
      <c r="AT145" s="191" t="s">
        <v>145</v>
      </c>
      <c r="AU145" s="191" t="s">
        <v>83</v>
      </c>
      <c r="AY145" s="13" t="s">
        <v>142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3" t="s">
        <v>81</v>
      </c>
      <c r="BK145" s="192">
        <f>ROUND(I145*H145,2)</f>
        <v>0</v>
      </c>
      <c r="BL145" s="13" t="s">
        <v>163</v>
      </c>
      <c r="BM145" s="191" t="s">
        <v>620</v>
      </c>
    </row>
    <row r="146" spans="1:31" s="1" customFormat="1" ht="6.75" customHeight="1">
      <c r="A146" s="30"/>
      <c r="B146" s="50"/>
      <c r="C146" s="51"/>
      <c r="D146" s="51"/>
      <c r="E146" s="51"/>
      <c r="F146" s="51"/>
      <c r="G146" s="51"/>
      <c r="H146" s="51"/>
      <c r="I146" s="51"/>
      <c r="J146" s="51"/>
      <c r="K146" s="51"/>
      <c r="L146" s="35"/>
      <c r="M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</row>
  </sheetData>
  <sheetProtection sheet="1" objects="1" scenarios="1" formatColumns="0" formatRows="0" autoFilter="0"/>
  <autoFilter ref="C123:K145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Jana-PC\Jana</dc:creator>
  <cp:keywords/>
  <dc:description/>
  <cp:lastModifiedBy>Boháčová Štěpánka</cp:lastModifiedBy>
  <dcterms:created xsi:type="dcterms:W3CDTF">2023-12-11T14:40:49Z</dcterms:created>
  <dcterms:modified xsi:type="dcterms:W3CDTF">2024-03-07T11:54:24Z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