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Rekapitulace stavby" sheetId="1" r:id="rId1"/>
    <sheet name="Kola - Přístřešek pro kola" sheetId="2" r:id="rId2"/>
    <sheet name="Popelnice - zakrytí  pope..." sheetId="3" r:id="rId3"/>
  </sheets>
  <definedNames>
    <definedName name="_xlnm._FilterDatabase" localSheetId="1" hidden="1">'Kola - Přístřešek pro kola'!$C$133:$K$197</definedName>
    <definedName name="_xlnm._FilterDatabase" localSheetId="2" hidden="1">'Popelnice - zakrytí  pope...'!$C$127:$K$173</definedName>
    <definedName name="_xlnm.Print_Area" localSheetId="1">'Kola - Přístřešek pro kola'!$C$4:$J$76,'Kola - Přístřešek pro kola'!$C$82:$J$115,'Kola - Přístřešek pro kola'!$C$121:$K$197</definedName>
    <definedName name="_xlnm.Print_Area" localSheetId="2">'Popelnice - zakrytí  pope...'!$C$4:$J$76,'Popelnice - zakrytí  pope...'!$C$82:$J$109,'Popelnice - zakrytí  pope...'!$C$115:$K$173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'Kola - Přístřešek pro kola'!$133:$133</definedName>
    <definedName name="_xlnm.Print_Titles" localSheetId="2">'Popelnice - zakrytí  pope...'!$127:$127</definedName>
  </definedNames>
  <calcPr calcId="191029"/>
  <extLst/>
</workbook>
</file>

<file path=xl/sharedStrings.xml><?xml version="1.0" encoding="utf-8"?>
<sst xmlns="http://schemas.openxmlformats.org/spreadsheetml/2006/main" count="1752" uniqueCount="399">
  <si>
    <t>Export Komplet</t>
  </si>
  <si>
    <t/>
  </si>
  <si>
    <t>2.0</t>
  </si>
  <si>
    <t>ZAMOK</t>
  </si>
  <si>
    <t>False</t>
  </si>
  <si>
    <t>{84c14e73-b388-479e-bc7a-d875e091930d}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</si>
  <si>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</si>
  <si>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</si>
  <si>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</si>
  <si>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</si>
  <si>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</si>
  <si>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</si>
  <si>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</si>
  <si>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</si>
  <si>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Smecky-kola,popelnic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</si>
  <si>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</si>
  <si>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</si>
  <si>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Přístřešek pro kola,zakrytí popelnic, Ve Smečkách 33, Praha 1</t>
  </si>
  <si>
    <t>KSO:</t>
  </si>
  <si>
    <t>CC-CZ:</t>
  </si>
  <si>
    <t>Místo:</t>
  </si>
  <si>
    <t>Ve Smečkách 33,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</si>
  <si>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</si>
  <si>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</si>
  <si>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</si>
  <si>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</si>
  <si>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</si>
  <si>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</si>
  <si>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</si>
  <si>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</si>
  <si>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</si>
  <si>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</si>
  <si>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</si>
  <si>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</si>
  <si>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</si>
  <si>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</si>
  <si>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</si>
  <si>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</si>
  <si>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</si>
  <si>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</si>
  <si>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</si>
  <si>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</si>
  <si>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</si>
  <si>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</si>
  <si>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</si>
  <si>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</si>
  <si>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</si>
  <si>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</si>
  <si>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</si>
  <si>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</si>
  <si>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</si>
  <si>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</si>
  <si>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</si>
  <si>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</si>
  <si>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</si>
  <si>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</si>
  <si>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</si>
  <si>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</si>
  <si>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</si>
  <si>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</si>
  <si>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</si>
  <si>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</si>
  <si>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</si>
  <si>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</si>
  <si>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</si>
  <si>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</si>
  <si>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</si>
  <si>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</si>
  <si>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</si>
  <si>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</si>
  <si>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</si>
  <si>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</si>
  <si>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</si>
  <si>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</si>
  <si>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</si>
  <si>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</si>
  <si>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</si>
  <si>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</si>
  <si>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Kola</t>
  </si>
  <si>
    <t>Přístřešek pro kola</t>
  </si>
  <si>
    <t>STA</t>
  </si>
  <si>
    <t>1</t>
  </si>
  <si>
    <t>{1844e596-9df0-45ae-b2cd-59339155ab25}</t>
  </si>
  <si>
    <t>2</t>
  </si>
  <si>
    <t>Popelnice</t>
  </si>
  <si>
    <t>zakrytí  popelnic</t>
  </si>
  <si>
    <t>{37d29bc3-6800-4674-876f-81b5901c82ce}</t>
  </si>
  <si>
    <t>KRYCÍ LIST SOUPISU PRACÍ</t>
  </si>
  <si>
    <t>Objekt:</t>
  </si>
  <si>
    <t>Kola - Přístřešek pro kola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</si>
  <si>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</si>
  <si>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</si>
  <si>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</si>
  <si>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</si>
  <si>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</si>
  <si>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</si>
  <si>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</si>
  <si>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</si>
  <si>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</si>
  <si>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</si>
  <si>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</si>
  <si>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</si>
  <si>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</si>
  <si>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</si>
  <si>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</si>
  <si>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</si>
  <si>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</si>
  <si>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</si>
  <si>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</si>
  <si>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</si>
  <si>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</si>
  <si>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</si>
  <si>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</si>
  <si>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</si>
  <si>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</si>
  <si>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</si>
  <si>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</si>
  <si>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</si>
  <si>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</si>
  <si>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</si>
  <si>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</si>
  <si>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</si>
  <si>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</si>
  <si>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</si>
  <si>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</si>
  <si>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</si>
  <si>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</si>
  <si>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</si>
  <si>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</si>
  <si>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</si>
  <si>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</si>
  <si>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113106151</t>
  </si>
  <si>
    <t>Rozebrání dlažeb vozovek pl do 50 m2 z velkých kostek do lože z kameniva těženého</t>
  </si>
  <si>
    <t>m2</t>
  </si>
  <si>
    <t>CS ÚRS 2011 01</t>
  </si>
  <si>
    <t>4</t>
  </si>
  <si>
    <t>1642898053</t>
  </si>
  <si>
    <t>133201101</t>
  </si>
  <si>
    <t>Hloubení šachet v hornině tř. 3 objemu do 100 m3</t>
  </si>
  <si>
    <t>m3</t>
  </si>
  <si>
    <t>1556270120</t>
  </si>
  <si>
    <t>3</t>
  </si>
  <si>
    <t>161101501</t>
  </si>
  <si>
    <t>Svislé přemístění výkopku  svisle do v 3 m v hornině tř. 1 až 4</t>
  </si>
  <si>
    <t>1697714996</t>
  </si>
  <si>
    <t>162701105</t>
  </si>
  <si>
    <t>Vodorovné přemístění do 10000 m výkopku z horniny tř. 1 až 4</t>
  </si>
  <si>
    <t>217514285</t>
  </si>
  <si>
    <t>5</t>
  </si>
  <si>
    <t>162701109</t>
  </si>
  <si>
    <t>Příplatek k vodorovnému přemístění výkopku z horniny tř. 1 až 4 ZKD 1000 m přes 10000 m</t>
  </si>
  <si>
    <t>-1692849025</t>
  </si>
  <si>
    <t>6</t>
  </si>
  <si>
    <t>167101101</t>
  </si>
  <si>
    <t>Nakládání výkopku z hornin tř. 1 až 4 do 100 m3</t>
  </si>
  <si>
    <t>892511551</t>
  </si>
  <si>
    <t>7</t>
  </si>
  <si>
    <t>171201201</t>
  </si>
  <si>
    <t>Uložení sypaniny na skládky</t>
  </si>
  <si>
    <t>-496276396</t>
  </si>
  <si>
    <t>8</t>
  </si>
  <si>
    <t>171201211</t>
  </si>
  <si>
    <t>Poplatek za uložení odpadu ze sypaniny na skládce (skládkovné)</t>
  </si>
  <si>
    <t>t</t>
  </si>
  <si>
    <t>1229639022</t>
  </si>
  <si>
    <t>Zakládání</t>
  </si>
  <si>
    <t>9</t>
  </si>
  <si>
    <t>272313711</t>
  </si>
  <si>
    <t xml:space="preserve">Základové patky z betonu </t>
  </si>
  <si>
    <t>313502169</t>
  </si>
  <si>
    <t>Svislé a kompletní konstrukce</t>
  </si>
  <si>
    <t>10</t>
  </si>
  <si>
    <t>31117000</t>
  </si>
  <si>
    <t>Provázání zdiva s původ. zdí výztuží s chemickými klotvami</t>
  </si>
  <si>
    <t>295580849</t>
  </si>
  <si>
    <t>11</t>
  </si>
  <si>
    <t>311173134</t>
  </si>
  <si>
    <t>Nosná zeď z tvárnic ztraceného bednění z EPS, U=0,20 W/(m2K), včetně výplně z betonu tř. C 20/25 tl 300 mm</t>
  </si>
  <si>
    <t>CS ÚRS 2023 02</t>
  </si>
  <si>
    <t>986511773</t>
  </si>
  <si>
    <t>12</t>
  </si>
  <si>
    <t>311361821</t>
  </si>
  <si>
    <t>Výztuž nosných zdí betonářskou ocelí 10 505</t>
  </si>
  <si>
    <t>-1529127615</t>
  </si>
  <si>
    <t>Komunikace pozemní</t>
  </si>
  <si>
    <t>13</t>
  </si>
  <si>
    <t>591111001</t>
  </si>
  <si>
    <t>Kamenická úprava dlažeb.kostek - tvarování kolem sloupků</t>
  </si>
  <si>
    <t>kpl</t>
  </si>
  <si>
    <t>1615105185</t>
  </si>
  <si>
    <t>14</t>
  </si>
  <si>
    <t>591111111</t>
  </si>
  <si>
    <t>Kladení dlažby z kostek velkých z kamene do lože z kameniva těženého tl 50 mm - původní dlažba</t>
  </si>
  <si>
    <t>-999651090</t>
  </si>
  <si>
    <t>Úpravy povrchů, podlahy a osazování výplní</t>
  </si>
  <si>
    <t>622521012</t>
  </si>
  <si>
    <t>Tenkovrstvá silikátová  omítka  vnějších stěn</t>
  </si>
  <si>
    <t>-96282000</t>
  </si>
  <si>
    <t>16</t>
  </si>
  <si>
    <t>628630001</t>
  </si>
  <si>
    <t>Voděnepropustná stěrka horní plocha zídky</t>
  </si>
  <si>
    <t>-1520927706</t>
  </si>
  <si>
    <t>Ostatní konstrukce a práce, bourání</t>
  </si>
  <si>
    <t>17</t>
  </si>
  <si>
    <t>949100001</t>
  </si>
  <si>
    <t>Dokončovací práce</t>
  </si>
  <si>
    <t>-240497974</t>
  </si>
  <si>
    <t>18</t>
  </si>
  <si>
    <t>949100002</t>
  </si>
  <si>
    <t>Pomocné stavební práce</t>
  </si>
  <si>
    <t>1488031749</t>
  </si>
  <si>
    <t>19</t>
  </si>
  <si>
    <t>949101112</t>
  </si>
  <si>
    <t xml:space="preserve">Lešení pomocné pro objekty pozemních staveb s lešeňovou podlahou </t>
  </si>
  <si>
    <t>2074696439</t>
  </si>
  <si>
    <t>PSV</t>
  </si>
  <si>
    <t>Práce a dodávky PSV</t>
  </si>
  <si>
    <t>741</t>
  </si>
  <si>
    <t xml:space="preserve">Elektroinstalace </t>
  </si>
  <si>
    <t>20</t>
  </si>
  <si>
    <t>741100001</t>
  </si>
  <si>
    <t>Osvětlení pohybovým čidlem</t>
  </si>
  <si>
    <t>-720306732</t>
  </si>
  <si>
    <t>764</t>
  </si>
  <si>
    <t>Konstrukce klempířské</t>
  </si>
  <si>
    <t>764352201</t>
  </si>
  <si>
    <t>Žlab Pz podokapní půlkruhový rš 250 mm</t>
  </si>
  <si>
    <t>m</t>
  </si>
  <si>
    <t>569916981</t>
  </si>
  <si>
    <t>22</t>
  </si>
  <si>
    <t>764454203</t>
  </si>
  <si>
    <t>Odpadní trouby Pz kruhové D 120 mm vč.napojení</t>
  </si>
  <si>
    <t>-1909737752</t>
  </si>
  <si>
    <t>23</t>
  </si>
  <si>
    <t>998764201</t>
  </si>
  <si>
    <t>Přesun hmot procentní pro konstrukce klempířské v objektech v do 6 m</t>
  </si>
  <si>
    <t>%</t>
  </si>
  <si>
    <t>-61070554</t>
  </si>
  <si>
    <t>767</t>
  </si>
  <si>
    <t>Konstrukce zámečnické</t>
  </si>
  <si>
    <t>24</t>
  </si>
  <si>
    <t>767110001</t>
  </si>
  <si>
    <t>Výroba  brány vč.povrchové úpravy</t>
  </si>
  <si>
    <t>-2089012419</t>
  </si>
  <si>
    <t>25</t>
  </si>
  <si>
    <t>767110002</t>
  </si>
  <si>
    <t xml:space="preserve">Montáž   brány </t>
  </si>
  <si>
    <t>1737574166</t>
  </si>
  <si>
    <t>26</t>
  </si>
  <si>
    <t>767110003</t>
  </si>
  <si>
    <t>Výroba a montáž rámu pod sklo vč. povrchové úpravy</t>
  </si>
  <si>
    <t>785179322</t>
  </si>
  <si>
    <t>27</t>
  </si>
  <si>
    <t>767110004</t>
  </si>
  <si>
    <t>Výroba a montáž podpěrné konstrukce vč. povrchové úpravy</t>
  </si>
  <si>
    <t>-1157820930</t>
  </si>
  <si>
    <t>28</t>
  </si>
  <si>
    <t>767110005</t>
  </si>
  <si>
    <t xml:space="preserve">Ukotvovací profily skla </t>
  </si>
  <si>
    <t>ks</t>
  </si>
  <si>
    <t>-1016333875</t>
  </si>
  <si>
    <t>29</t>
  </si>
  <si>
    <t>767110006</t>
  </si>
  <si>
    <t>Spojovací mateiál</t>
  </si>
  <si>
    <t>-1207531814</t>
  </si>
  <si>
    <t>30</t>
  </si>
  <si>
    <t>767110007</t>
  </si>
  <si>
    <t>Oplechování</t>
  </si>
  <si>
    <t>-28499934</t>
  </si>
  <si>
    <t>31</t>
  </si>
  <si>
    <t>767110008</t>
  </si>
  <si>
    <t>Pojezdy na bránu - dílenská výroba</t>
  </si>
  <si>
    <t>-1699001691</t>
  </si>
  <si>
    <t>32</t>
  </si>
  <si>
    <t>767620701</t>
  </si>
  <si>
    <t>Dodávka a montáž stojanů na kola</t>
  </si>
  <si>
    <t>508662546</t>
  </si>
  <si>
    <t>33</t>
  </si>
  <si>
    <t>767620711</t>
  </si>
  <si>
    <t>Dodávka a montáž kování na bránu</t>
  </si>
  <si>
    <t>142653315</t>
  </si>
  <si>
    <t>34</t>
  </si>
  <si>
    <t>767620712</t>
  </si>
  <si>
    <t xml:space="preserve">Dodávka a montáž branky na schodech vč. kování </t>
  </si>
  <si>
    <t>-1894970983</t>
  </si>
  <si>
    <t>35</t>
  </si>
  <si>
    <t>998767201</t>
  </si>
  <si>
    <t>Přesun hmot procentní pro zámečnické konstrukce v objektech v do 6 m</t>
  </si>
  <si>
    <t>197428298</t>
  </si>
  <si>
    <t>781</t>
  </si>
  <si>
    <t>Dokončovací práce - obklady</t>
  </si>
  <si>
    <t>36</t>
  </si>
  <si>
    <t>781731111</t>
  </si>
  <si>
    <t>Montáž obkladů vnějších z obkladaček cihelných do 50 ks/m2 kladených do malty</t>
  </si>
  <si>
    <t>83171104</t>
  </si>
  <si>
    <t>37</t>
  </si>
  <si>
    <t>M</t>
  </si>
  <si>
    <t>597610600</t>
  </si>
  <si>
    <t>vnější obkládačky keramické RAKO</t>
  </si>
  <si>
    <t>129797945</t>
  </si>
  <si>
    <t>38</t>
  </si>
  <si>
    <t>998781201</t>
  </si>
  <si>
    <t>Přesun hmot procentní pro obklady keramické v objektech v do 6 m</t>
  </si>
  <si>
    <t>2086881766</t>
  </si>
  <si>
    <t>787</t>
  </si>
  <si>
    <t>Dokončovací práce - zasklívání</t>
  </si>
  <si>
    <t>39</t>
  </si>
  <si>
    <t>787313216</t>
  </si>
  <si>
    <t>Zasklívání střech sklem bezpečnostním bez drátěné vložky tl 6 až 8 mm s pod(za)tmelením</t>
  </si>
  <si>
    <t>-621915534</t>
  </si>
  <si>
    <t>40</t>
  </si>
  <si>
    <t>998787201</t>
  </si>
  <si>
    <t>Přesun hmot procentní pro zasklívání v objektech v do 6 m</t>
  </si>
  <si>
    <t>1555638362</t>
  </si>
  <si>
    <t>VRN</t>
  </si>
  <si>
    <t>Vedlejší rozpočtové náklady</t>
  </si>
  <si>
    <t>VRN3</t>
  </si>
  <si>
    <t>Zařízení staveniště</t>
  </si>
  <si>
    <t>41</t>
  </si>
  <si>
    <t>031002000</t>
  </si>
  <si>
    <t>Související práce pro zařízení staveniště</t>
  </si>
  <si>
    <t>CS ÚRS 2017 01</t>
  </si>
  <si>
    <t>1024</t>
  </si>
  <si>
    <t>-989145482</t>
  </si>
  <si>
    <t>VRN6</t>
  </si>
  <si>
    <t>Územní vlivy</t>
  </si>
  <si>
    <t>42</t>
  </si>
  <si>
    <t>062002000</t>
  </si>
  <si>
    <t>Ztížené dopravní podmínky</t>
  </si>
  <si>
    <t>-1046257103</t>
  </si>
  <si>
    <t>43</t>
  </si>
  <si>
    <t>065002000</t>
  </si>
  <si>
    <t>Mimostaveništní doprava materiálů</t>
  </si>
  <si>
    <t>-2054450575</t>
  </si>
  <si>
    <t>VRN7</t>
  </si>
  <si>
    <t>Provozní vlivy</t>
  </si>
  <si>
    <t>44</t>
  </si>
  <si>
    <t>071002000</t>
  </si>
  <si>
    <t>Provoz investora, třetích osob</t>
  </si>
  <si>
    <t>800075915</t>
  </si>
  <si>
    <t>VRN8</t>
  </si>
  <si>
    <t>Přesun stavebních kapacit</t>
  </si>
  <si>
    <t>45</t>
  </si>
  <si>
    <t>084003000</t>
  </si>
  <si>
    <t>za práci v noci, o sobotách a nedělích, ve státem uznaný svátek</t>
  </si>
  <si>
    <t>-94378504</t>
  </si>
  <si>
    <t>Popelnice - zakrytí  popelnic</t>
  </si>
  <si>
    <t>-1809777136</t>
  </si>
  <si>
    <t>132212131</t>
  </si>
  <si>
    <t>Hloubení nezapažených rýh šířky do 800 mm v soudržných horninách třídy těžitelnosti I skupiny 3 ručně</t>
  </si>
  <si>
    <t>821551549</t>
  </si>
  <si>
    <t>1389928383</t>
  </si>
  <si>
    <t>-1852027329</t>
  </si>
  <si>
    <t>868535220</t>
  </si>
  <si>
    <t>-1262940824</t>
  </si>
  <si>
    <t>-527108938</t>
  </si>
  <si>
    <t>-1223379742</t>
  </si>
  <si>
    <t>2083552000</t>
  </si>
  <si>
    <t>Základové patky z betonu vč. osazení kovového pouzdra</t>
  </si>
  <si>
    <t>-2055247727</t>
  </si>
  <si>
    <t>274313611</t>
  </si>
  <si>
    <t>Základové pásy z betonu tř. C 16/20</t>
  </si>
  <si>
    <t>20615672</t>
  </si>
  <si>
    <t>Kamenická úprava dlažeb.kostek - tvarování kolem sloupků a kolejnice</t>
  </si>
  <si>
    <t>-586294263</t>
  </si>
  <si>
    <t>-345601493</t>
  </si>
  <si>
    <t>-2099548070</t>
  </si>
  <si>
    <t>-1760663939</t>
  </si>
  <si>
    <t>1529388193</t>
  </si>
  <si>
    <t>86125953</t>
  </si>
  <si>
    <t>Výroba rámu TAHOKOV</t>
  </si>
  <si>
    <t>1821305362</t>
  </si>
  <si>
    <t>Montáž rámu TAHOKOV</t>
  </si>
  <si>
    <t>953790928</t>
  </si>
  <si>
    <t>Výroba nosné konstrukce</t>
  </si>
  <si>
    <t>-994928290</t>
  </si>
  <si>
    <t>Montáž nosné konstrukce</t>
  </si>
  <si>
    <t>1794040081</t>
  </si>
  <si>
    <t>-914430368</t>
  </si>
  <si>
    <t>Zinkování</t>
  </si>
  <si>
    <t>-653428523</t>
  </si>
  <si>
    <t>767110009</t>
  </si>
  <si>
    <t>D+M Ochranné zábradlí na fasádě</t>
  </si>
  <si>
    <t>946773726</t>
  </si>
  <si>
    <t>767110010</t>
  </si>
  <si>
    <t>D+M - Posuvné pole 2,40*1,30 cm</t>
  </si>
  <si>
    <t>-1018269715</t>
  </si>
  <si>
    <t>767110011</t>
  </si>
  <si>
    <t>D+M - Dolní kolejnice s horním pojezdem</t>
  </si>
  <si>
    <t>-922233724</t>
  </si>
  <si>
    <t>767110012</t>
  </si>
  <si>
    <t>aretace bran</t>
  </si>
  <si>
    <t>479962145</t>
  </si>
  <si>
    <t>848162550</t>
  </si>
  <si>
    <t>1284541962</t>
  </si>
  <si>
    <t>-114976746</t>
  </si>
  <si>
    <t>-2091151719</t>
  </si>
  <si>
    <t>-482762620</t>
  </si>
  <si>
    <t>-1450784917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</si>
</sst>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19"/>
      <c r="AQ5" s="19"/>
      <c r="AR5" s="17"/>
      <c r="BE5" s="21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9"/>
      <c r="AQ6" s="19"/>
      <c r="AR6" s="17"/>
      <c r="BE6" s="21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19"/>
      <c r="AR8" s="17"/>
      <c r="BE8" s="21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3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3"/>
      <c r="BS10" s="14" t="s">
        <v>6</v>
      </c>
    </row>
    <row r="11" spans="2:71" s="1" customFormat="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3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3"/>
      <c r="BS13" s="14" t="s">
        <v>6</v>
      </c>
    </row>
    <row r="14" spans="2:71" ht="12.75">
      <c r="B14" s="18"/>
      <c r="C14" s="19"/>
      <c r="D14" s="19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3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3"/>
      <c r="BS16" s="14" t="s">
        <v>4</v>
      </c>
    </row>
    <row r="17" spans="2:71" s="1" customFormat="1" ht="18.4" customHeight="1">
      <c r="B17" s="18"/>
      <c r="C17" s="19"/>
      <c r="D17" s="19"/>
      <c r="E17" s="24" t="s">
        <v>25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3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3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3"/>
      <c r="BS19" s="14" t="s">
        <v>6</v>
      </c>
    </row>
    <row r="20" spans="2:71" s="1" customFormat="1" ht="18.4" customHeight="1">
      <c r="B20" s="18"/>
      <c r="C20" s="19"/>
      <c r="D20" s="19"/>
      <c r="E20" s="24" t="s">
        <v>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3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3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3"/>
    </row>
    <row r="23" spans="2:57" s="1" customFormat="1" ht="16.5" customHeight="1">
      <c r="B23" s="18"/>
      <c r="C23" s="19"/>
      <c r="D23" s="19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19"/>
      <c r="AP23" s="19"/>
      <c r="AQ23" s="19"/>
      <c r="AR23" s="17"/>
      <c r="BE23" s="21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3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3"/>
      <c r="AQ26" s="33"/>
      <c r="AR26" s="36"/>
      <c r="BE26" s="21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3" t="s">
        <v>34</v>
      </c>
      <c r="M28" s="223"/>
      <c r="N28" s="223"/>
      <c r="O28" s="223"/>
      <c r="P28" s="223"/>
      <c r="Q28" s="33"/>
      <c r="R28" s="33"/>
      <c r="S28" s="33"/>
      <c r="T28" s="33"/>
      <c r="U28" s="33"/>
      <c r="V28" s="33"/>
      <c r="W28" s="223" t="s">
        <v>35</v>
      </c>
      <c r="X28" s="223"/>
      <c r="Y28" s="223"/>
      <c r="Z28" s="223"/>
      <c r="AA28" s="223"/>
      <c r="AB28" s="223"/>
      <c r="AC28" s="223"/>
      <c r="AD28" s="223"/>
      <c r="AE28" s="223"/>
      <c r="AF28" s="33"/>
      <c r="AG28" s="33"/>
      <c r="AH28" s="33"/>
      <c r="AI28" s="33"/>
      <c r="AJ28" s="33"/>
      <c r="AK28" s="223" t="s">
        <v>36</v>
      </c>
      <c r="AL28" s="223"/>
      <c r="AM28" s="223"/>
      <c r="AN28" s="223"/>
      <c r="AO28" s="223"/>
      <c r="AP28" s="33"/>
      <c r="AQ28" s="33"/>
      <c r="AR28" s="36"/>
      <c r="BE28" s="213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26">
        <v>0.21</v>
      </c>
      <c r="M29" s="225"/>
      <c r="N29" s="225"/>
      <c r="O29" s="225"/>
      <c r="P29" s="225"/>
      <c r="Q29" s="38"/>
      <c r="R29" s="38"/>
      <c r="S29" s="38"/>
      <c r="T29" s="38"/>
      <c r="U29" s="38"/>
      <c r="V29" s="38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F29" s="38"/>
      <c r="AG29" s="38"/>
      <c r="AH29" s="38"/>
      <c r="AI29" s="38"/>
      <c r="AJ29" s="38"/>
      <c r="AK29" s="224">
        <f>ROUND(AV94,2)</f>
        <v>0</v>
      </c>
      <c r="AL29" s="225"/>
      <c r="AM29" s="225"/>
      <c r="AN29" s="225"/>
      <c r="AO29" s="225"/>
      <c r="AP29" s="38"/>
      <c r="AQ29" s="38"/>
      <c r="AR29" s="39"/>
      <c r="BE29" s="214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26">
        <v>0.15</v>
      </c>
      <c r="M30" s="225"/>
      <c r="N30" s="225"/>
      <c r="O30" s="225"/>
      <c r="P30" s="225"/>
      <c r="Q30" s="38"/>
      <c r="R30" s="38"/>
      <c r="S30" s="38"/>
      <c r="T30" s="38"/>
      <c r="U30" s="38"/>
      <c r="V30" s="38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F30" s="38"/>
      <c r="AG30" s="38"/>
      <c r="AH30" s="38"/>
      <c r="AI30" s="38"/>
      <c r="AJ30" s="38"/>
      <c r="AK30" s="224">
        <f>ROUND(AW94,2)</f>
        <v>0</v>
      </c>
      <c r="AL30" s="225"/>
      <c r="AM30" s="225"/>
      <c r="AN30" s="225"/>
      <c r="AO30" s="225"/>
      <c r="AP30" s="38"/>
      <c r="AQ30" s="38"/>
      <c r="AR30" s="39"/>
      <c r="BE30" s="214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6">
        <v>0.21</v>
      </c>
      <c r="M31" s="225"/>
      <c r="N31" s="225"/>
      <c r="O31" s="225"/>
      <c r="P31" s="225"/>
      <c r="Q31" s="38"/>
      <c r="R31" s="38"/>
      <c r="S31" s="38"/>
      <c r="T31" s="38"/>
      <c r="U31" s="38"/>
      <c r="V31" s="38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F31" s="38"/>
      <c r="AG31" s="38"/>
      <c r="AH31" s="38"/>
      <c r="AI31" s="38"/>
      <c r="AJ31" s="38"/>
      <c r="AK31" s="224">
        <v>0</v>
      </c>
      <c r="AL31" s="225"/>
      <c r="AM31" s="225"/>
      <c r="AN31" s="225"/>
      <c r="AO31" s="225"/>
      <c r="AP31" s="38"/>
      <c r="AQ31" s="38"/>
      <c r="AR31" s="39"/>
      <c r="BE31" s="214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6">
        <v>0.15</v>
      </c>
      <c r="M32" s="225"/>
      <c r="N32" s="225"/>
      <c r="O32" s="225"/>
      <c r="P32" s="225"/>
      <c r="Q32" s="38"/>
      <c r="R32" s="38"/>
      <c r="S32" s="38"/>
      <c r="T32" s="38"/>
      <c r="U32" s="38"/>
      <c r="V32" s="38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F32" s="38"/>
      <c r="AG32" s="38"/>
      <c r="AH32" s="38"/>
      <c r="AI32" s="38"/>
      <c r="AJ32" s="38"/>
      <c r="AK32" s="224">
        <v>0</v>
      </c>
      <c r="AL32" s="225"/>
      <c r="AM32" s="225"/>
      <c r="AN32" s="225"/>
      <c r="AO32" s="225"/>
      <c r="AP32" s="38"/>
      <c r="AQ32" s="38"/>
      <c r="AR32" s="39"/>
      <c r="BE32" s="214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26">
        <v>0</v>
      </c>
      <c r="M33" s="225"/>
      <c r="N33" s="225"/>
      <c r="O33" s="225"/>
      <c r="P33" s="225"/>
      <c r="Q33" s="38"/>
      <c r="R33" s="38"/>
      <c r="S33" s="38"/>
      <c r="T33" s="38"/>
      <c r="U33" s="38"/>
      <c r="V33" s="38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F33" s="38"/>
      <c r="AG33" s="38"/>
      <c r="AH33" s="38"/>
      <c r="AI33" s="38"/>
      <c r="AJ33" s="38"/>
      <c r="AK33" s="224">
        <v>0</v>
      </c>
      <c r="AL33" s="225"/>
      <c r="AM33" s="225"/>
      <c r="AN33" s="225"/>
      <c r="AO33" s="225"/>
      <c r="AP33" s="38"/>
      <c r="AQ33" s="38"/>
      <c r="AR33" s="39"/>
      <c r="BE33" s="21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3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27" t="s">
        <v>45</v>
      </c>
      <c r="Y35" s="228"/>
      <c r="Z35" s="228"/>
      <c r="AA35" s="228"/>
      <c r="AB35" s="228"/>
      <c r="AC35" s="42"/>
      <c r="AD35" s="42"/>
      <c r="AE35" s="42"/>
      <c r="AF35" s="42"/>
      <c r="AG35" s="42"/>
      <c r="AH35" s="42"/>
      <c r="AI35" s="42"/>
      <c r="AJ35" s="42"/>
      <c r="AK35" s="229">
        <f>SUM(AK26:AK33)</f>
        <v>0</v>
      </c>
      <c r="AL35" s="228"/>
      <c r="AM35" s="228"/>
      <c r="AN35" s="228"/>
      <c r="AO35" s="23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Smecky-kola,popelnic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1" t="str">
        <f>K6</f>
        <v>Přístřešek pro kola,zakrytí popelnic, Ve Smečkách 33, Praha 1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Ve Smečkách 33, Praha 1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3" t="str">
        <f>IF(AN8="","",AN8)</f>
        <v/>
      </c>
      <c r="AN87" s="23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4" t="str">
        <f>IF(E17="","",E17)</f>
        <v xml:space="preserve"> </v>
      </c>
      <c r="AN89" s="235"/>
      <c r="AO89" s="235"/>
      <c r="AP89" s="235"/>
      <c r="AQ89" s="33"/>
      <c r="AR89" s="36"/>
      <c r="AS89" s="236" t="s">
        <v>53</v>
      </c>
      <c r="AT89" s="23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4" t="str">
        <f>IF(E20="","",E20)</f>
        <v xml:space="preserve"> </v>
      </c>
      <c r="AN90" s="235"/>
      <c r="AO90" s="235"/>
      <c r="AP90" s="235"/>
      <c r="AQ90" s="33"/>
      <c r="AR90" s="36"/>
      <c r="AS90" s="238"/>
      <c r="AT90" s="23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0"/>
      <c r="AT91" s="24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2" t="s">
        <v>54</v>
      </c>
      <c r="D92" s="243"/>
      <c r="E92" s="243"/>
      <c r="F92" s="243"/>
      <c r="G92" s="243"/>
      <c r="H92" s="70"/>
      <c r="I92" s="244" t="s">
        <v>55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5" t="s">
        <v>56</v>
      </c>
      <c r="AH92" s="243"/>
      <c r="AI92" s="243"/>
      <c r="AJ92" s="243"/>
      <c r="AK92" s="243"/>
      <c r="AL92" s="243"/>
      <c r="AM92" s="243"/>
      <c r="AN92" s="244" t="s">
        <v>57</v>
      </c>
      <c r="AO92" s="243"/>
      <c r="AP92" s="246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0">
        <f>ROUND(SUM(AG95:AG96),2)</f>
        <v>0</v>
      </c>
      <c r="AH94" s="250"/>
      <c r="AI94" s="250"/>
      <c r="AJ94" s="250"/>
      <c r="AK94" s="250"/>
      <c r="AL94" s="250"/>
      <c r="AM94" s="250"/>
      <c r="AN94" s="251">
        <f>SUM(AG94,AT94)</f>
        <v>0</v>
      </c>
      <c r="AO94" s="251"/>
      <c r="AP94" s="251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49" t="s">
        <v>78</v>
      </c>
      <c r="E95" s="249"/>
      <c r="F95" s="249"/>
      <c r="G95" s="249"/>
      <c r="H95" s="249"/>
      <c r="I95" s="93"/>
      <c r="J95" s="249" t="s">
        <v>79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7">
        <f>'Kola - Přístřešek pro kola'!J30</f>
        <v>0</v>
      </c>
      <c r="AH95" s="248"/>
      <c r="AI95" s="248"/>
      <c r="AJ95" s="248"/>
      <c r="AK95" s="248"/>
      <c r="AL95" s="248"/>
      <c r="AM95" s="248"/>
      <c r="AN95" s="247">
        <f>SUM(AG95,AT95)</f>
        <v>0</v>
      </c>
      <c r="AO95" s="248"/>
      <c r="AP95" s="248"/>
      <c r="AQ95" s="94" t="s">
        <v>80</v>
      </c>
      <c r="AR95" s="95"/>
      <c r="AS95" s="96">
        <v>0</v>
      </c>
      <c r="AT95" s="97">
        <f>ROUND(SUM(AV95:AW95),2)</f>
        <v>0</v>
      </c>
      <c r="AU95" s="98">
        <f>'Kola - Přístřešek pro kola'!P134</f>
        <v>0</v>
      </c>
      <c r="AV95" s="97">
        <f>'Kola - Přístřešek pro kola'!J33</f>
        <v>0</v>
      </c>
      <c r="AW95" s="97">
        <f>'Kola - Přístřešek pro kola'!J34</f>
        <v>0</v>
      </c>
      <c r="AX95" s="97">
        <f>'Kola - Přístřešek pro kola'!J35</f>
        <v>0</v>
      </c>
      <c r="AY95" s="97">
        <f>'Kola - Přístřešek pro kola'!J36</f>
        <v>0</v>
      </c>
      <c r="AZ95" s="97">
        <f>'Kola - Přístřešek pro kola'!F33</f>
        <v>0</v>
      </c>
      <c r="BA95" s="97">
        <f>'Kola - Přístřešek pro kola'!F34</f>
        <v>0</v>
      </c>
      <c r="BB95" s="97">
        <f>'Kola - Přístřešek pro kola'!F35</f>
        <v>0</v>
      </c>
      <c r="BC95" s="97">
        <f>'Kola - Přístřešek pro kola'!F36</f>
        <v>0</v>
      </c>
      <c r="BD95" s="99">
        <f>'Kola - Přístřešek pro kola'!F37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7" customFormat="1" ht="24.75" customHeight="1">
      <c r="A96" s="90" t="s">
        <v>77</v>
      </c>
      <c r="B96" s="91"/>
      <c r="C96" s="92"/>
      <c r="D96" s="249" t="s">
        <v>84</v>
      </c>
      <c r="E96" s="249"/>
      <c r="F96" s="249"/>
      <c r="G96" s="249"/>
      <c r="H96" s="249"/>
      <c r="I96" s="93"/>
      <c r="J96" s="249" t="s">
        <v>85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7">
        <f>'Popelnice - zakrytí  pope...'!J30</f>
        <v>0</v>
      </c>
      <c r="AH96" s="248"/>
      <c r="AI96" s="248"/>
      <c r="AJ96" s="248"/>
      <c r="AK96" s="248"/>
      <c r="AL96" s="248"/>
      <c r="AM96" s="248"/>
      <c r="AN96" s="247">
        <f>SUM(AG96,AT96)</f>
        <v>0</v>
      </c>
      <c r="AO96" s="248"/>
      <c r="AP96" s="248"/>
      <c r="AQ96" s="94" t="s">
        <v>80</v>
      </c>
      <c r="AR96" s="95"/>
      <c r="AS96" s="101">
        <v>0</v>
      </c>
      <c r="AT96" s="102">
        <f>ROUND(SUM(AV96:AW96),2)</f>
        <v>0</v>
      </c>
      <c r="AU96" s="103">
        <f>'Popelnice - zakrytí  pope...'!P128</f>
        <v>0</v>
      </c>
      <c r="AV96" s="102">
        <f>'Popelnice - zakrytí  pope...'!J33</f>
        <v>0</v>
      </c>
      <c r="AW96" s="102">
        <f>'Popelnice - zakrytí  pope...'!J34</f>
        <v>0</v>
      </c>
      <c r="AX96" s="102">
        <f>'Popelnice - zakrytí  pope...'!J35</f>
        <v>0</v>
      </c>
      <c r="AY96" s="102">
        <f>'Popelnice - zakrytí  pope...'!J36</f>
        <v>0</v>
      </c>
      <c r="AZ96" s="102">
        <f>'Popelnice - zakrytí  pope...'!F33</f>
        <v>0</v>
      </c>
      <c r="BA96" s="102">
        <f>'Popelnice - zakrytí  pope...'!F34</f>
        <v>0</v>
      </c>
      <c r="BB96" s="102">
        <f>'Popelnice - zakrytí  pope...'!F35</f>
        <v>0</v>
      </c>
      <c r="BC96" s="102">
        <f>'Popelnice - zakrytí  pope...'!F36</f>
        <v>0</v>
      </c>
      <c r="BD96" s="104">
        <f>'Popelnice - zakrytí  pope...'!F37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Imxz8Ak/i2CRu6iE8Cp4hWpbyy69LehSdNWV1XMm10TtZS5lDQRh63NNmmY1lWihYEh+R/BHI7wS/SnEEMCs6Q==" saltValue="QxaeCqEpQ3Yt8p+2U8O/i/YTixRl6AhGURCbq6sKG1rp+yMjuLsqYoY9nlfuDeBDkiHdjLCfzN8ZXaWA5WhCM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ola - Přístřešek pro kola'!C2" display="/"/>
    <hyperlink ref="A96" location="'Popelnice - zakrytí  pop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8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4" t="s">
        <v>82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87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3" t="str">
        <f>'Rekapitulace stavby'!K6</f>
        <v>Přístřešek pro kola,zakrytí popelnic, Ve Smečkách 33, Praha 1</v>
      </c>
      <c r="F7" s="254"/>
      <c r="G7" s="254"/>
      <c r="H7" s="254"/>
      <c r="L7" s="17"/>
    </row>
    <row r="8" spans="1:31" s="2" customFormat="1" ht="12" customHeight="1">
      <c r="A8" s="31"/>
      <c r="B8" s="36"/>
      <c r="C8" s="31"/>
      <c r="D8" s="109" t="s">
        <v>88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5" t="s">
        <v>89</v>
      </c>
      <c r="F9" s="256"/>
      <c r="G9" s="256"/>
      <c r="H9" s="25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>
        <f>'Rekapitulace stavby'!AN8</f>
        <v>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7" t="str">
        <f>'Rekapitulace stavby'!E14</f>
        <v>Vyplň údaj</v>
      </c>
      <c r="F18" s="258"/>
      <c r="G18" s="258"/>
      <c r="H18" s="258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24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9" t="s">
        <v>1</v>
      </c>
      <c r="F27" s="259"/>
      <c r="G27" s="259"/>
      <c r="H27" s="25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ROUND(J134,2)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ROUND((SUM(BE134:BE197)),2)</f>
        <v>0</v>
      </c>
      <c r="G33" s="31"/>
      <c r="H33" s="31"/>
      <c r="I33" s="121">
        <v>0.21</v>
      </c>
      <c r="J33" s="120">
        <f>ROUND(((SUM(BE134:BE197))*I33),2)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ROUND((SUM(BF134:BF197)),2)</f>
        <v>0</v>
      </c>
      <c r="G34" s="31"/>
      <c r="H34" s="31"/>
      <c r="I34" s="121">
        <v>0.15</v>
      </c>
      <c r="J34" s="120">
        <f>ROUND(((SUM(BF134:BF197))*I34),2)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ROUND((SUM(BG134:BG197)),2)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ROUND((SUM(BH134:BH197)),2)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ROUND((SUM(BI134:BI197)),2)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0" t="str">
        <f>E7</f>
        <v>Přístřešek pro kola,zakrytí popelnic, Ve Smečkách 33, Praha 1</v>
      </c>
      <c r="F85" s="261"/>
      <c r="G85" s="261"/>
      <c r="H85" s="26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Kola - Přístřešek pro kola</v>
      </c>
      <c r="F87" s="262"/>
      <c r="G87" s="262"/>
      <c r="H87" s="26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Ve Smečkách 33, Praha 1</v>
      </c>
      <c r="G89" s="33"/>
      <c r="H89" s="33"/>
      <c r="I89" s="26" t="s">
        <v>22</v>
      </c>
      <c r="J89" s="63">
        <f>IF(J12="","",J12)</f>
        <v>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91</v>
      </c>
      <c r="D94" s="141"/>
      <c r="E94" s="141"/>
      <c r="F94" s="141"/>
      <c r="G94" s="141"/>
      <c r="H94" s="141"/>
      <c r="I94" s="141"/>
      <c r="J94" s="142" t="s">
        <v>92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93</v>
      </c>
      <c r="D96" s="33"/>
      <c r="E96" s="33"/>
      <c r="F96" s="33"/>
      <c r="G96" s="33"/>
      <c r="H96" s="33"/>
      <c r="I96" s="33"/>
      <c r="J96" s="81">
        <f>J134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2:12" s="9" customFormat="1" ht="24.95" customHeight="1">
      <c r="B97" s="144"/>
      <c r="C97" s="145"/>
      <c r="D97" s="146" t="s">
        <v>95</v>
      </c>
      <c r="E97" s="147"/>
      <c r="F97" s="147"/>
      <c r="G97" s="147"/>
      <c r="H97" s="147"/>
      <c r="I97" s="147"/>
      <c r="J97" s="148">
        <f>J135</f>
        <v>0</v>
      </c>
      <c r="K97" s="145"/>
      <c r="L97" s="149"/>
    </row>
    <row r="98" spans="2:12" s="10" customFormat="1" ht="19.9" customHeight="1">
      <c r="B98" s="150"/>
      <c r="C98" s="151"/>
      <c r="D98" s="152" t="s">
        <v>96</v>
      </c>
      <c r="E98" s="153"/>
      <c r="F98" s="153"/>
      <c r="G98" s="153"/>
      <c r="H98" s="153"/>
      <c r="I98" s="153"/>
      <c r="J98" s="154">
        <f>J136</f>
        <v>0</v>
      </c>
      <c r="K98" s="151"/>
      <c r="L98" s="155"/>
    </row>
    <row r="99" spans="2:12" s="10" customFormat="1" ht="19.9" customHeight="1">
      <c r="B99" s="150"/>
      <c r="C99" s="151"/>
      <c r="D99" s="152" t="s">
        <v>97</v>
      </c>
      <c r="E99" s="153"/>
      <c r="F99" s="153"/>
      <c r="G99" s="153"/>
      <c r="H99" s="153"/>
      <c r="I99" s="153"/>
      <c r="J99" s="154">
        <f>J145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98</v>
      </c>
      <c r="E100" s="153"/>
      <c r="F100" s="153"/>
      <c r="G100" s="153"/>
      <c r="H100" s="153"/>
      <c r="I100" s="153"/>
      <c r="J100" s="154">
        <f>J147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99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100</v>
      </c>
      <c r="E102" s="153"/>
      <c r="F102" s="153"/>
      <c r="G102" s="153"/>
      <c r="H102" s="153"/>
      <c r="I102" s="153"/>
      <c r="J102" s="154">
        <f>J154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101</v>
      </c>
      <c r="E103" s="153"/>
      <c r="F103" s="153"/>
      <c r="G103" s="153"/>
      <c r="H103" s="153"/>
      <c r="I103" s="153"/>
      <c r="J103" s="154">
        <f>J157</f>
        <v>0</v>
      </c>
      <c r="K103" s="151"/>
      <c r="L103" s="155"/>
    </row>
    <row r="104" spans="2:12" s="9" customFormat="1" ht="24.95" customHeight="1">
      <c r="B104" s="144"/>
      <c r="C104" s="145"/>
      <c r="D104" s="146" t="s">
        <v>102</v>
      </c>
      <c r="E104" s="147"/>
      <c r="F104" s="147"/>
      <c r="G104" s="147"/>
      <c r="H104" s="147"/>
      <c r="I104" s="147"/>
      <c r="J104" s="148">
        <f>J161</f>
        <v>0</v>
      </c>
      <c r="K104" s="145"/>
      <c r="L104" s="149"/>
    </row>
    <row r="105" spans="2:12" s="10" customFormat="1" ht="19.9" customHeight="1">
      <c r="B105" s="150"/>
      <c r="C105" s="151"/>
      <c r="D105" s="152" t="s">
        <v>103</v>
      </c>
      <c r="E105" s="153"/>
      <c r="F105" s="153"/>
      <c r="G105" s="153"/>
      <c r="H105" s="153"/>
      <c r="I105" s="153"/>
      <c r="J105" s="154">
        <f>J162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104</v>
      </c>
      <c r="E106" s="153"/>
      <c r="F106" s="153"/>
      <c r="G106" s="153"/>
      <c r="H106" s="153"/>
      <c r="I106" s="153"/>
      <c r="J106" s="154">
        <f>J164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105</v>
      </c>
      <c r="E107" s="153"/>
      <c r="F107" s="153"/>
      <c r="G107" s="153"/>
      <c r="H107" s="153"/>
      <c r="I107" s="153"/>
      <c r="J107" s="154">
        <f>J168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106</v>
      </c>
      <c r="E108" s="153"/>
      <c r="F108" s="153"/>
      <c r="G108" s="153"/>
      <c r="H108" s="153"/>
      <c r="I108" s="153"/>
      <c r="J108" s="154">
        <f>J181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107</v>
      </c>
      <c r="E109" s="153"/>
      <c r="F109" s="153"/>
      <c r="G109" s="153"/>
      <c r="H109" s="153"/>
      <c r="I109" s="153"/>
      <c r="J109" s="154">
        <f>J185</f>
        <v>0</v>
      </c>
      <c r="K109" s="151"/>
      <c r="L109" s="155"/>
    </row>
    <row r="110" spans="2:12" s="9" customFormat="1" ht="24.95" customHeight="1">
      <c r="B110" s="144"/>
      <c r="C110" s="145"/>
      <c r="D110" s="146" t="s">
        <v>108</v>
      </c>
      <c r="E110" s="147"/>
      <c r="F110" s="147"/>
      <c r="G110" s="147"/>
      <c r="H110" s="147"/>
      <c r="I110" s="147"/>
      <c r="J110" s="148">
        <f>J188</f>
        <v>0</v>
      </c>
      <c r="K110" s="145"/>
      <c r="L110" s="149"/>
    </row>
    <row r="111" spans="2:12" s="10" customFormat="1" ht="19.9" customHeight="1">
      <c r="B111" s="150"/>
      <c r="C111" s="151"/>
      <c r="D111" s="152" t="s">
        <v>109</v>
      </c>
      <c r="E111" s="153"/>
      <c r="F111" s="153"/>
      <c r="G111" s="153"/>
      <c r="H111" s="153"/>
      <c r="I111" s="153"/>
      <c r="J111" s="154">
        <f>J189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110</v>
      </c>
      <c r="E112" s="153"/>
      <c r="F112" s="153"/>
      <c r="G112" s="153"/>
      <c r="H112" s="153"/>
      <c r="I112" s="153"/>
      <c r="J112" s="154">
        <f>J191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111</v>
      </c>
      <c r="E113" s="153"/>
      <c r="F113" s="153"/>
      <c r="G113" s="153"/>
      <c r="H113" s="153"/>
      <c r="I113" s="153"/>
      <c r="J113" s="154">
        <f>J194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112</v>
      </c>
      <c r="E114" s="153"/>
      <c r="F114" s="153"/>
      <c r="G114" s="153"/>
      <c r="H114" s="153"/>
      <c r="I114" s="153"/>
      <c r="J114" s="154">
        <f>J196</f>
        <v>0</v>
      </c>
      <c r="K114" s="151"/>
      <c r="L114" s="155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113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60" t="str">
        <f>E7</f>
        <v>Přístřešek pro kola,zakrytí popelnic, Ve Smečkách 33, Praha 1</v>
      </c>
      <c r="F124" s="261"/>
      <c r="G124" s="261"/>
      <c r="H124" s="261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88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31" t="str">
        <f>E9</f>
        <v>Kola - Přístřešek pro kola</v>
      </c>
      <c r="F126" s="262"/>
      <c r="G126" s="262"/>
      <c r="H126" s="262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F12</f>
        <v>Ve Smečkách 33, Praha 1</v>
      </c>
      <c r="G128" s="33"/>
      <c r="H128" s="33"/>
      <c r="I128" s="26" t="s">
        <v>22</v>
      </c>
      <c r="J128" s="63">
        <f>IF(J12="","",J12)</f>
        <v>0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56"/>
      <c r="B133" s="157"/>
      <c r="C133" s="158" t="s">
        <v>114</v>
      </c>
      <c r="D133" s="159" t="s">
        <v>58</v>
      </c>
      <c r="E133" s="159" t="s">
        <v>54</v>
      </c>
      <c r="F133" s="159" t="s">
        <v>55</v>
      </c>
      <c r="G133" s="159" t="s">
        <v>115</v>
      </c>
      <c r="H133" s="159" t="s">
        <v>116</v>
      </c>
      <c r="I133" s="159" t="s">
        <v>117</v>
      </c>
      <c r="J133" s="159" t="s">
        <v>92</v>
      </c>
      <c r="K133" s="160" t="s">
        <v>118</v>
      </c>
      <c r="L133" s="161"/>
      <c r="M133" s="72" t="s">
        <v>1</v>
      </c>
      <c r="N133" s="73" t="s">
        <v>37</v>
      </c>
      <c r="O133" s="73" t="s">
        <v>119</v>
      </c>
      <c r="P133" s="73" t="s">
        <v>120</v>
      </c>
      <c r="Q133" s="73" t="s">
        <v>121</v>
      </c>
      <c r="R133" s="73" t="s">
        <v>122</v>
      </c>
      <c r="S133" s="73" t="s">
        <v>123</v>
      </c>
      <c r="T133" s="74" t="s">
        <v>124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9" customHeight="1">
      <c r="A134" s="31"/>
      <c r="B134" s="32"/>
      <c r="C134" s="79" t="s">
        <v>125</v>
      </c>
      <c r="D134" s="33"/>
      <c r="E134" s="33"/>
      <c r="F134" s="33"/>
      <c r="G134" s="33"/>
      <c r="H134" s="33"/>
      <c r="I134" s="33"/>
      <c r="J134" s="162">
        <f>BK134</f>
        <v>0</v>
      </c>
      <c r="K134" s="33"/>
      <c r="L134" s="36"/>
      <c r="M134" s="75"/>
      <c r="N134" s="163"/>
      <c r="O134" s="76"/>
      <c r="P134" s="164">
        <f>P135+P161+P188</f>
        <v>0</v>
      </c>
      <c r="Q134" s="76"/>
      <c r="R134" s="164">
        <f>R135+R161+R188</f>
        <v>9.1458015</v>
      </c>
      <c r="S134" s="76"/>
      <c r="T134" s="165">
        <f>T135+T161+T188</f>
        <v>2.085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72</v>
      </c>
      <c r="AU134" s="14" t="s">
        <v>94</v>
      </c>
      <c r="BK134" s="166">
        <f>BK135+BK161+BK188</f>
        <v>0</v>
      </c>
    </row>
    <row r="135" spans="2:63" s="12" customFormat="1" ht="25.9" customHeight="1">
      <c r="B135" s="167"/>
      <c r="C135" s="168"/>
      <c r="D135" s="169" t="s">
        <v>72</v>
      </c>
      <c r="E135" s="170" t="s">
        <v>126</v>
      </c>
      <c r="F135" s="170" t="s">
        <v>127</v>
      </c>
      <c r="G135" s="168"/>
      <c r="H135" s="168"/>
      <c r="I135" s="171"/>
      <c r="J135" s="172">
        <f>BK135</f>
        <v>0</v>
      </c>
      <c r="K135" s="168"/>
      <c r="L135" s="173"/>
      <c r="M135" s="174"/>
      <c r="N135" s="175"/>
      <c r="O135" s="175"/>
      <c r="P135" s="176">
        <f>P136+P145+P147+P151+P154+P157</f>
        <v>0</v>
      </c>
      <c r="Q135" s="175"/>
      <c r="R135" s="176">
        <f>R136+R145+R147+R151+R154+R157</f>
        <v>8.973640099999999</v>
      </c>
      <c r="S135" s="175"/>
      <c r="T135" s="177">
        <f>T136+T145+T147+T151+T154+T157</f>
        <v>2.085</v>
      </c>
      <c r="AR135" s="178" t="s">
        <v>81</v>
      </c>
      <c r="AT135" s="179" t="s">
        <v>72</v>
      </c>
      <c r="AU135" s="179" t="s">
        <v>73</v>
      </c>
      <c r="AY135" s="178" t="s">
        <v>128</v>
      </c>
      <c r="BK135" s="180">
        <f>BK136+BK145+BK147+BK151+BK154+BK157</f>
        <v>0</v>
      </c>
    </row>
    <row r="136" spans="2:63" s="12" customFormat="1" ht="22.9" customHeight="1">
      <c r="B136" s="167"/>
      <c r="C136" s="168"/>
      <c r="D136" s="169" t="s">
        <v>72</v>
      </c>
      <c r="E136" s="181" t="s">
        <v>81</v>
      </c>
      <c r="F136" s="181" t="s">
        <v>129</v>
      </c>
      <c r="G136" s="168"/>
      <c r="H136" s="168"/>
      <c r="I136" s="171"/>
      <c r="J136" s="182">
        <f>BK136</f>
        <v>0</v>
      </c>
      <c r="K136" s="168"/>
      <c r="L136" s="173"/>
      <c r="M136" s="174"/>
      <c r="N136" s="175"/>
      <c r="O136" s="175"/>
      <c r="P136" s="176">
        <f>SUM(P137:P144)</f>
        <v>0</v>
      </c>
      <c r="Q136" s="175"/>
      <c r="R136" s="176">
        <f>SUM(R137:R144)</f>
        <v>0</v>
      </c>
      <c r="S136" s="175"/>
      <c r="T136" s="177">
        <f>SUM(T137:T144)</f>
        <v>2.085</v>
      </c>
      <c r="AR136" s="178" t="s">
        <v>81</v>
      </c>
      <c r="AT136" s="179" t="s">
        <v>72</v>
      </c>
      <c r="AU136" s="179" t="s">
        <v>81</v>
      </c>
      <c r="AY136" s="178" t="s">
        <v>128</v>
      </c>
      <c r="BK136" s="180">
        <f>SUM(BK137:BK144)</f>
        <v>0</v>
      </c>
    </row>
    <row r="137" spans="1:65" s="2" customFormat="1" ht="24.2" customHeight="1">
      <c r="A137" s="31"/>
      <c r="B137" s="32"/>
      <c r="C137" s="183" t="s">
        <v>81</v>
      </c>
      <c r="D137" s="183" t="s">
        <v>130</v>
      </c>
      <c r="E137" s="184" t="s">
        <v>131</v>
      </c>
      <c r="F137" s="185" t="s">
        <v>132</v>
      </c>
      <c r="G137" s="186" t="s">
        <v>133</v>
      </c>
      <c r="H137" s="187">
        <v>5</v>
      </c>
      <c r="I137" s="188"/>
      <c r="J137" s="189">
        <f aca="true" t="shared" si="0" ref="J137:J144">ROUND(I137*H137,2)</f>
        <v>0</v>
      </c>
      <c r="K137" s="185" t="s">
        <v>134</v>
      </c>
      <c r="L137" s="36"/>
      <c r="M137" s="190" t="s">
        <v>1</v>
      </c>
      <c r="N137" s="191" t="s">
        <v>38</v>
      </c>
      <c r="O137" s="68"/>
      <c r="P137" s="192">
        <f aca="true" t="shared" si="1" ref="P137:P144">O137*H137</f>
        <v>0</v>
      </c>
      <c r="Q137" s="192">
        <v>0</v>
      </c>
      <c r="R137" s="192">
        <f aca="true" t="shared" si="2" ref="R137:R144">Q137*H137</f>
        <v>0</v>
      </c>
      <c r="S137" s="192">
        <v>0.417</v>
      </c>
      <c r="T137" s="193">
        <f aca="true" t="shared" si="3" ref="T137:T144">S137*H137</f>
        <v>2.085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135</v>
      </c>
      <c r="AT137" s="194" t="s">
        <v>130</v>
      </c>
      <c r="AU137" s="194" t="s">
        <v>83</v>
      </c>
      <c r="AY137" s="14" t="s">
        <v>128</v>
      </c>
      <c r="BE137" s="195">
        <f aca="true" t="shared" si="4" ref="BE137:BE144">IF(N137="základní",J137,0)</f>
        <v>0</v>
      </c>
      <c r="BF137" s="195">
        <f aca="true" t="shared" si="5" ref="BF137:BF144">IF(N137="snížená",J137,0)</f>
        <v>0</v>
      </c>
      <c r="BG137" s="195">
        <f aca="true" t="shared" si="6" ref="BG137:BG144">IF(N137="zákl. přenesená",J137,0)</f>
        <v>0</v>
      </c>
      <c r="BH137" s="195">
        <f aca="true" t="shared" si="7" ref="BH137:BH144">IF(N137="sníž. přenesená",J137,0)</f>
        <v>0</v>
      </c>
      <c r="BI137" s="195">
        <f aca="true" t="shared" si="8" ref="BI137:BI144">IF(N137="nulová",J137,0)</f>
        <v>0</v>
      </c>
      <c r="BJ137" s="14" t="s">
        <v>81</v>
      </c>
      <c r="BK137" s="195">
        <f aca="true" t="shared" si="9" ref="BK137:BK144">ROUND(I137*H137,2)</f>
        <v>0</v>
      </c>
      <c r="BL137" s="14" t="s">
        <v>135</v>
      </c>
      <c r="BM137" s="194" t="s">
        <v>136</v>
      </c>
    </row>
    <row r="138" spans="1:65" s="2" customFormat="1" ht="21.75" customHeight="1">
      <c r="A138" s="31"/>
      <c r="B138" s="32"/>
      <c r="C138" s="183" t="s">
        <v>83</v>
      </c>
      <c r="D138" s="183" t="s">
        <v>130</v>
      </c>
      <c r="E138" s="184" t="s">
        <v>137</v>
      </c>
      <c r="F138" s="185" t="s">
        <v>138</v>
      </c>
      <c r="G138" s="186" t="s">
        <v>139</v>
      </c>
      <c r="H138" s="187">
        <v>2.025</v>
      </c>
      <c r="I138" s="188"/>
      <c r="J138" s="189">
        <f t="shared" si="0"/>
        <v>0</v>
      </c>
      <c r="K138" s="185" t="s">
        <v>134</v>
      </c>
      <c r="L138" s="36"/>
      <c r="M138" s="190" t="s">
        <v>1</v>
      </c>
      <c r="N138" s="191" t="s">
        <v>38</v>
      </c>
      <c r="O138" s="68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135</v>
      </c>
      <c r="AT138" s="194" t="s">
        <v>130</v>
      </c>
      <c r="AU138" s="194" t="s">
        <v>83</v>
      </c>
      <c r="AY138" s="14" t="s">
        <v>128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81</v>
      </c>
      <c r="BK138" s="195">
        <f t="shared" si="9"/>
        <v>0</v>
      </c>
      <c r="BL138" s="14" t="s">
        <v>135</v>
      </c>
      <c r="BM138" s="194" t="s">
        <v>140</v>
      </c>
    </row>
    <row r="139" spans="1:65" s="2" customFormat="1" ht="24.2" customHeight="1">
      <c r="A139" s="31"/>
      <c r="B139" s="32"/>
      <c r="C139" s="183" t="s">
        <v>141</v>
      </c>
      <c r="D139" s="183" t="s">
        <v>130</v>
      </c>
      <c r="E139" s="184" t="s">
        <v>142</v>
      </c>
      <c r="F139" s="185" t="s">
        <v>143</v>
      </c>
      <c r="G139" s="186" t="s">
        <v>139</v>
      </c>
      <c r="H139" s="187">
        <v>2.025</v>
      </c>
      <c r="I139" s="188"/>
      <c r="J139" s="189">
        <f t="shared" si="0"/>
        <v>0</v>
      </c>
      <c r="K139" s="185" t="s">
        <v>134</v>
      </c>
      <c r="L139" s="36"/>
      <c r="M139" s="190" t="s">
        <v>1</v>
      </c>
      <c r="N139" s="191" t="s">
        <v>38</v>
      </c>
      <c r="O139" s="68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135</v>
      </c>
      <c r="AT139" s="194" t="s">
        <v>130</v>
      </c>
      <c r="AU139" s="194" t="s">
        <v>83</v>
      </c>
      <c r="AY139" s="14" t="s">
        <v>128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81</v>
      </c>
      <c r="BK139" s="195">
        <f t="shared" si="9"/>
        <v>0</v>
      </c>
      <c r="BL139" s="14" t="s">
        <v>135</v>
      </c>
      <c r="BM139" s="194" t="s">
        <v>144</v>
      </c>
    </row>
    <row r="140" spans="1:65" s="2" customFormat="1" ht="24.2" customHeight="1">
      <c r="A140" s="31"/>
      <c r="B140" s="32"/>
      <c r="C140" s="183" t="s">
        <v>135</v>
      </c>
      <c r="D140" s="183" t="s">
        <v>130</v>
      </c>
      <c r="E140" s="184" t="s">
        <v>145</v>
      </c>
      <c r="F140" s="185" t="s">
        <v>146</v>
      </c>
      <c r="G140" s="186" t="s">
        <v>139</v>
      </c>
      <c r="H140" s="187">
        <v>2.025</v>
      </c>
      <c r="I140" s="188"/>
      <c r="J140" s="189">
        <f t="shared" si="0"/>
        <v>0</v>
      </c>
      <c r="K140" s="185" t="s">
        <v>134</v>
      </c>
      <c r="L140" s="36"/>
      <c r="M140" s="190" t="s">
        <v>1</v>
      </c>
      <c r="N140" s="191" t="s">
        <v>38</v>
      </c>
      <c r="O140" s="68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135</v>
      </c>
      <c r="AT140" s="194" t="s">
        <v>130</v>
      </c>
      <c r="AU140" s="194" t="s">
        <v>83</v>
      </c>
      <c r="AY140" s="14" t="s">
        <v>128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4" t="s">
        <v>81</v>
      </c>
      <c r="BK140" s="195">
        <f t="shared" si="9"/>
        <v>0</v>
      </c>
      <c r="BL140" s="14" t="s">
        <v>135</v>
      </c>
      <c r="BM140" s="194" t="s">
        <v>147</v>
      </c>
    </row>
    <row r="141" spans="1:65" s="2" customFormat="1" ht="24.2" customHeight="1">
      <c r="A141" s="31"/>
      <c r="B141" s="32"/>
      <c r="C141" s="183" t="s">
        <v>148</v>
      </c>
      <c r="D141" s="183" t="s">
        <v>130</v>
      </c>
      <c r="E141" s="184" t="s">
        <v>149</v>
      </c>
      <c r="F141" s="185" t="s">
        <v>150</v>
      </c>
      <c r="G141" s="186" t="s">
        <v>139</v>
      </c>
      <c r="H141" s="187">
        <v>20.25</v>
      </c>
      <c r="I141" s="188"/>
      <c r="J141" s="189">
        <f t="shared" si="0"/>
        <v>0</v>
      </c>
      <c r="K141" s="185" t="s">
        <v>134</v>
      </c>
      <c r="L141" s="36"/>
      <c r="M141" s="190" t="s">
        <v>1</v>
      </c>
      <c r="N141" s="191" t="s">
        <v>38</v>
      </c>
      <c r="O141" s="68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135</v>
      </c>
      <c r="AT141" s="194" t="s">
        <v>130</v>
      </c>
      <c r="AU141" s="194" t="s">
        <v>83</v>
      </c>
      <c r="AY141" s="14" t="s">
        <v>128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4" t="s">
        <v>81</v>
      </c>
      <c r="BK141" s="195">
        <f t="shared" si="9"/>
        <v>0</v>
      </c>
      <c r="BL141" s="14" t="s">
        <v>135</v>
      </c>
      <c r="BM141" s="194" t="s">
        <v>151</v>
      </c>
    </row>
    <row r="142" spans="1:65" s="2" customFormat="1" ht="21.75" customHeight="1">
      <c r="A142" s="31"/>
      <c r="B142" s="32"/>
      <c r="C142" s="183" t="s">
        <v>152</v>
      </c>
      <c r="D142" s="183" t="s">
        <v>130</v>
      </c>
      <c r="E142" s="184" t="s">
        <v>153</v>
      </c>
      <c r="F142" s="185" t="s">
        <v>154</v>
      </c>
      <c r="G142" s="186" t="s">
        <v>139</v>
      </c>
      <c r="H142" s="187">
        <v>2.025</v>
      </c>
      <c r="I142" s="188"/>
      <c r="J142" s="189">
        <f t="shared" si="0"/>
        <v>0</v>
      </c>
      <c r="K142" s="185" t="s">
        <v>134</v>
      </c>
      <c r="L142" s="36"/>
      <c r="M142" s="190" t="s">
        <v>1</v>
      </c>
      <c r="N142" s="191" t="s">
        <v>38</v>
      </c>
      <c r="O142" s="68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135</v>
      </c>
      <c r="AT142" s="194" t="s">
        <v>130</v>
      </c>
      <c r="AU142" s="194" t="s">
        <v>83</v>
      </c>
      <c r="AY142" s="14" t="s">
        <v>128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4" t="s">
        <v>81</v>
      </c>
      <c r="BK142" s="195">
        <f t="shared" si="9"/>
        <v>0</v>
      </c>
      <c r="BL142" s="14" t="s">
        <v>135</v>
      </c>
      <c r="BM142" s="194" t="s">
        <v>155</v>
      </c>
    </row>
    <row r="143" spans="1:65" s="2" customFormat="1" ht="16.5" customHeight="1">
      <c r="A143" s="31"/>
      <c r="B143" s="32"/>
      <c r="C143" s="183" t="s">
        <v>156</v>
      </c>
      <c r="D143" s="183" t="s">
        <v>130</v>
      </c>
      <c r="E143" s="184" t="s">
        <v>157</v>
      </c>
      <c r="F143" s="185" t="s">
        <v>158</v>
      </c>
      <c r="G143" s="186" t="s">
        <v>139</v>
      </c>
      <c r="H143" s="187">
        <v>2.025</v>
      </c>
      <c r="I143" s="188"/>
      <c r="J143" s="189">
        <f t="shared" si="0"/>
        <v>0</v>
      </c>
      <c r="K143" s="185" t="s">
        <v>134</v>
      </c>
      <c r="L143" s="36"/>
      <c r="M143" s="190" t="s">
        <v>1</v>
      </c>
      <c r="N143" s="191" t="s">
        <v>38</v>
      </c>
      <c r="O143" s="68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135</v>
      </c>
      <c r="AT143" s="194" t="s">
        <v>130</v>
      </c>
      <c r="AU143" s="194" t="s">
        <v>83</v>
      </c>
      <c r="AY143" s="14" t="s">
        <v>128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4" t="s">
        <v>81</v>
      </c>
      <c r="BK143" s="195">
        <f t="shared" si="9"/>
        <v>0</v>
      </c>
      <c r="BL143" s="14" t="s">
        <v>135</v>
      </c>
      <c r="BM143" s="194" t="s">
        <v>159</v>
      </c>
    </row>
    <row r="144" spans="1:65" s="2" customFormat="1" ht="24.2" customHeight="1">
      <c r="A144" s="31"/>
      <c r="B144" s="32"/>
      <c r="C144" s="183" t="s">
        <v>160</v>
      </c>
      <c r="D144" s="183" t="s">
        <v>130</v>
      </c>
      <c r="E144" s="184" t="s">
        <v>161</v>
      </c>
      <c r="F144" s="185" t="s">
        <v>162</v>
      </c>
      <c r="G144" s="186" t="s">
        <v>163</v>
      </c>
      <c r="H144" s="187">
        <v>3.24</v>
      </c>
      <c r="I144" s="188"/>
      <c r="J144" s="189">
        <f t="shared" si="0"/>
        <v>0</v>
      </c>
      <c r="K144" s="185" t="s">
        <v>134</v>
      </c>
      <c r="L144" s="36"/>
      <c r="M144" s="190" t="s">
        <v>1</v>
      </c>
      <c r="N144" s="191" t="s">
        <v>38</v>
      </c>
      <c r="O144" s="68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135</v>
      </c>
      <c r="AT144" s="194" t="s">
        <v>130</v>
      </c>
      <c r="AU144" s="194" t="s">
        <v>83</v>
      </c>
      <c r="AY144" s="14" t="s">
        <v>128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4" t="s">
        <v>81</v>
      </c>
      <c r="BK144" s="195">
        <f t="shared" si="9"/>
        <v>0</v>
      </c>
      <c r="BL144" s="14" t="s">
        <v>135</v>
      </c>
      <c r="BM144" s="194" t="s">
        <v>164</v>
      </c>
    </row>
    <row r="145" spans="2:63" s="12" customFormat="1" ht="22.9" customHeight="1">
      <c r="B145" s="167"/>
      <c r="C145" s="168"/>
      <c r="D145" s="169" t="s">
        <v>72</v>
      </c>
      <c r="E145" s="181" t="s">
        <v>83</v>
      </c>
      <c r="F145" s="181" t="s">
        <v>165</v>
      </c>
      <c r="G145" s="168"/>
      <c r="H145" s="168"/>
      <c r="I145" s="171"/>
      <c r="J145" s="182">
        <f>BK145</f>
        <v>0</v>
      </c>
      <c r="K145" s="168"/>
      <c r="L145" s="173"/>
      <c r="M145" s="174"/>
      <c r="N145" s="175"/>
      <c r="O145" s="175"/>
      <c r="P145" s="176">
        <f>P146</f>
        <v>0</v>
      </c>
      <c r="Q145" s="175"/>
      <c r="R145" s="176">
        <f>R146</f>
        <v>5.2745735</v>
      </c>
      <c r="S145" s="175"/>
      <c r="T145" s="177">
        <f>T146</f>
        <v>0</v>
      </c>
      <c r="AR145" s="178" t="s">
        <v>81</v>
      </c>
      <c r="AT145" s="179" t="s">
        <v>72</v>
      </c>
      <c r="AU145" s="179" t="s">
        <v>81</v>
      </c>
      <c r="AY145" s="178" t="s">
        <v>128</v>
      </c>
      <c r="BK145" s="180">
        <f>BK146</f>
        <v>0</v>
      </c>
    </row>
    <row r="146" spans="1:65" s="2" customFormat="1" ht="16.5" customHeight="1">
      <c r="A146" s="31"/>
      <c r="B146" s="32"/>
      <c r="C146" s="183" t="s">
        <v>166</v>
      </c>
      <c r="D146" s="183" t="s">
        <v>130</v>
      </c>
      <c r="E146" s="184" t="s">
        <v>167</v>
      </c>
      <c r="F146" s="185" t="s">
        <v>168</v>
      </c>
      <c r="G146" s="186" t="s">
        <v>139</v>
      </c>
      <c r="H146" s="187">
        <v>2.15</v>
      </c>
      <c r="I146" s="188"/>
      <c r="J146" s="189">
        <f>ROUND(I146*H146,2)</f>
        <v>0</v>
      </c>
      <c r="K146" s="185" t="s">
        <v>134</v>
      </c>
      <c r="L146" s="36"/>
      <c r="M146" s="190" t="s">
        <v>1</v>
      </c>
      <c r="N146" s="191" t="s">
        <v>38</v>
      </c>
      <c r="O146" s="68"/>
      <c r="P146" s="192">
        <f>O146*H146</f>
        <v>0</v>
      </c>
      <c r="Q146" s="192">
        <v>2.45329</v>
      </c>
      <c r="R146" s="192">
        <f>Q146*H146</f>
        <v>5.2745735</v>
      </c>
      <c r="S146" s="192">
        <v>0</v>
      </c>
      <c r="T146" s="19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135</v>
      </c>
      <c r="AT146" s="194" t="s">
        <v>130</v>
      </c>
      <c r="AU146" s="194" t="s">
        <v>83</v>
      </c>
      <c r="AY146" s="14" t="s">
        <v>128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4" t="s">
        <v>81</v>
      </c>
      <c r="BK146" s="195">
        <f>ROUND(I146*H146,2)</f>
        <v>0</v>
      </c>
      <c r="BL146" s="14" t="s">
        <v>135</v>
      </c>
      <c r="BM146" s="194" t="s">
        <v>169</v>
      </c>
    </row>
    <row r="147" spans="2:63" s="12" customFormat="1" ht="22.9" customHeight="1">
      <c r="B147" s="167"/>
      <c r="C147" s="168"/>
      <c r="D147" s="169" t="s">
        <v>72</v>
      </c>
      <c r="E147" s="181" t="s">
        <v>141</v>
      </c>
      <c r="F147" s="181" t="s">
        <v>170</v>
      </c>
      <c r="G147" s="168"/>
      <c r="H147" s="168"/>
      <c r="I147" s="171"/>
      <c r="J147" s="182">
        <f>BK147</f>
        <v>0</v>
      </c>
      <c r="K147" s="168"/>
      <c r="L147" s="173"/>
      <c r="M147" s="174"/>
      <c r="N147" s="175"/>
      <c r="O147" s="175"/>
      <c r="P147" s="176">
        <f>SUM(P148:P150)</f>
        <v>0</v>
      </c>
      <c r="Q147" s="175"/>
      <c r="R147" s="176">
        <f>SUM(R148:R150)</f>
        <v>2.5692216</v>
      </c>
      <c r="S147" s="175"/>
      <c r="T147" s="177">
        <f>SUM(T148:T150)</f>
        <v>0</v>
      </c>
      <c r="AR147" s="178" t="s">
        <v>81</v>
      </c>
      <c r="AT147" s="179" t="s">
        <v>72</v>
      </c>
      <c r="AU147" s="179" t="s">
        <v>81</v>
      </c>
      <c r="AY147" s="178" t="s">
        <v>128</v>
      </c>
      <c r="BK147" s="180">
        <f>SUM(BK148:BK150)</f>
        <v>0</v>
      </c>
    </row>
    <row r="148" spans="1:65" s="2" customFormat="1" ht="24.2" customHeight="1">
      <c r="A148" s="31"/>
      <c r="B148" s="32"/>
      <c r="C148" s="183" t="s">
        <v>171</v>
      </c>
      <c r="D148" s="183" t="s">
        <v>130</v>
      </c>
      <c r="E148" s="184" t="s">
        <v>172</v>
      </c>
      <c r="F148" s="185" t="s">
        <v>173</v>
      </c>
      <c r="G148" s="186" t="s">
        <v>133</v>
      </c>
      <c r="H148" s="187">
        <v>1.2</v>
      </c>
      <c r="I148" s="188"/>
      <c r="J148" s="189">
        <f>ROUND(I148*H148,2)</f>
        <v>0</v>
      </c>
      <c r="K148" s="185" t="s">
        <v>1</v>
      </c>
      <c r="L148" s="36"/>
      <c r="M148" s="190" t="s">
        <v>1</v>
      </c>
      <c r="N148" s="191" t="s">
        <v>38</v>
      </c>
      <c r="O148" s="68"/>
      <c r="P148" s="192">
        <f>O148*H148</f>
        <v>0</v>
      </c>
      <c r="Q148" s="192">
        <v>0.39723</v>
      </c>
      <c r="R148" s="192">
        <f>Q148*H148</f>
        <v>0.476676</v>
      </c>
      <c r="S148" s="192">
        <v>0</v>
      </c>
      <c r="T148" s="19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135</v>
      </c>
      <c r="AT148" s="194" t="s">
        <v>130</v>
      </c>
      <c r="AU148" s="194" t="s">
        <v>83</v>
      </c>
      <c r="AY148" s="14" t="s">
        <v>128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4" t="s">
        <v>81</v>
      </c>
      <c r="BK148" s="195">
        <f>ROUND(I148*H148,2)</f>
        <v>0</v>
      </c>
      <c r="BL148" s="14" t="s">
        <v>135</v>
      </c>
      <c r="BM148" s="194" t="s">
        <v>174</v>
      </c>
    </row>
    <row r="149" spans="1:65" s="2" customFormat="1" ht="33" customHeight="1">
      <c r="A149" s="31"/>
      <c r="B149" s="32"/>
      <c r="C149" s="183" t="s">
        <v>175</v>
      </c>
      <c r="D149" s="183" t="s">
        <v>130</v>
      </c>
      <c r="E149" s="184" t="s">
        <v>176</v>
      </c>
      <c r="F149" s="185" t="s">
        <v>177</v>
      </c>
      <c r="G149" s="186" t="s">
        <v>133</v>
      </c>
      <c r="H149" s="187">
        <v>4</v>
      </c>
      <c r="I149" s="188"/>
      <c r="J149" s="189">
        <f>ROUND(I149*H149,2)</f>
        <v>0</v>
      </c>
      <c r="K149" s="185" t="s">
        <v>178</v>
      </c>
      <c r="L149" s="36"/>
      <c r="M149" s="190" t="s">
        <v>1</v>
      </c>
      <c r="N149" s="191" t="s">
        <v>38</v>
      </c>
      <c r="O149" s="68"/>
      <c r="P149" s="192">
        <f>O149*H149</f>
        <v>0</v>
      </c>
      <c r="Q149" s="192">
        <v>0.39723</v>
      </c>
      <c r="R149" s="192">
        <f>Q149*H149</f>
        <v>1.58892</v>
      </c>
      <c r="S149" s="192">
        <v>0</v>
      </c>
      <c r="T149" s="19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135</v>
      </c>
      <c r="AT149" s="194" t="s">
        <v>130</v>
      </c>
      <c r="AU149" s="194" t="s">
        <v>83</v>
      </c>
      <c r="AY149" s="14" t="s">
        <v>128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4" t="s">
        <v>81</v>
      </c>
      <c r="BK149" s="195">
        <f>ROUND(I149*H149,2)</f>
        <v>0</v>
      </c>
      <c r="BL149" s="14" t="s">
        <v>135</v>
      </c>
      <c r="BM149" s="194" t="s">
        <v>179</v>
      </c>
    </row>
    <row r="150" spans="1:65" s="2" customFormat="1" ht="16.5" customHeight="1">
      <c r="A150" s="31"/>
      <c r="B150" s="32"/>
      <c r="C150" s="183" t="s">
        <v>180</v>
      </c>
      <c r="D150" s="183" t="s">
        <v>130</v>
      </c>
      <c r="E150" s="184" t="s">
        <v>181</v>
      </c>
      <c r="F150" s="185" t="s">
        <v>182</v>
      </c>
      <c r="G150" s="186" t="s">
        <v>163</v>
      </c>
      <c r="H150" s="187">
        <v>0.48</v>
      </c>
      <c r="I150" s="188"/>
      <c r="J150" s="189">
        <f>ROUND(I150*H150,2)</f>
        <v>0</v>
      </c>
      <c r="K150" s="185" t="s">
        <v>178</v>
      </c>
      <c r="L150" s="36"/>
      <c r="M150" s="190" t="s">
        <v>1</v>
      </c>
      <c r="N150" s="191" t="s">
        <v>38</v>
      </c>
      <c r="O150" s="68"/>
      <c r="P150" s="192">
        <f>O150*H150</f>
        <v>0</v>
      </c>
      <c r="Q150" s="192">
        <v>1.04922</v>
      </c>
      <c r="R150" s="192">
        <f>Q150*H150</f>
        <v>0.5036256</v>
      </c>
      <c r="S150" s="192">
        <v>0</v>
      </c>
      <c r="T150" s="19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4" t="s">
        <v>135</v>
      </c>
      <c r="AT150" s="194" t="s">
        <v>130</v>
      </c>
      <c r="AU150" s="194" t="s">
        <v>83</v>
      </c>
      <c r="AY150" s="14" t="s">
        <v>128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4" t="s">
        <v>81</v>
      </c>
      <c r="BK150" s="195">
        <f>ROUND(I150*H150,2)</f>
        <v>0</v>
      </c>
      <c r="BL150" s="14" t="s">
        <v>135</v>
      </c>
      <c r="BM150" s="194" t="s">
        <v>183</v>
      </c>
    </row>
    <row r="151" spans="2:63" s="12" customFormat="1" ht="22.9" customHeight="1">
      <c r="B151" s="167"/>
      <c r="C151" s="168"/>
      <c r="D151" s="169" t="s">
        <v>72</v>
      </c>
      <c r="E151" s="181" t="s">
        <v>148</v>
      </c>
      <c r="F151" s="181" t="s">
        <v>184</v>
      </c>
      <c r="G151" s="168"/>
      <c r="H151" s="168"/>
      <c r="I151" s="171"/>
      <c r="J151" s="182">
        <f>BK151</f>
        <v>0</v>
      </c>
      <c r="K151" s="168"/>
      <c r="L151" s="173"/>
      <c r="M151" s="174"/>
      <c r="N151" s="175"/>
      <c r="O151" s="175"/>
      <c r="P151" s="176">
        <f>SUM(P152:P153)</f>
        <v>0</v>
      </c>
      <c r="Q151" s="175"/>
      <c r="R151" s="176">
        <f>SUM(R152:R153)</f>
        <v>1.1022</v>
      </c>
      <c r="S151" s="175"/>
      <c r="T151" s="177">
        <f>SUM(T152:T153)</f>
        <v>0</v>
      </c>
      <c r="AR151" s="178" t="s">
        <v>81</v>
      </c>
      <c r="AT151" s="179" t="s">
        <v>72</v>
      </c>
      <c r="AU151" s="179" t="s">
        <v>81</v>
      </c>
      <c r="AY151" s="178" t="s">
        <v>128</v>
      </c>
      <c r="BK151" s="180">
        <f>SUM(BK152:BK153)</f>
        <v>0</v>
      </c>
    </row>
    <row r="152" spans="1:65" s="2" customFormat="1" ht="24.2" customHeight="1">
      <c r="A152" s="31"/>
      <c r="B152" s="32"/>
      <c r="C152" s="183" t="s">
        <v>185</v>
      </c>
      <c r="D152" s="183" t="s">
        <v>130</v>
      </c>
      <c r="E152" s="184" t="s">
        <v>186</v>
      </c>
      <c r="F152" s="185" t="s">
        <v>187</v>
      </c>
      <c r="G152" s="186" t="s">
        <v>188</v>
      </c>
      <c r="H152" s="187">
        <v>1</v>
      </c>
      <c r="I152" s="188"/>
      <c r="J152" s="189">
        <f>ROUND(I152*H152,2)</f>
        <v>0</v>
      </c>
      <c r="K152" s="185" t="s">
        <v>1</v>
      </c>
      <c r="L152" s="36"/>
      <c r="M152" s="190" t="s">
        <v>1</v>
      </c>
      <c r="N152" s="191" t="s">
        <v>38</v>
      </c>
      <c r="O152" s="68"/>
      <c r="P152" s="192">
        <f>O152*H152</f>
        <v>0</v>
      </c>
      <c r="Q152" s="192">
        <v>0.1837</v>
      </c>
      <c r="R152" s="192">
        <f>Q152*H152</f>
        <v>0.1837</v>
      </c>
      <c r="S152" s="192">
        <v>0</v>
      </c>
      <c r="T152" s="19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135</v>
      </c>
      <c r="AT152" s="194" t="s">
        <v>130</v>
      </c>
      <c r="AU152" s="194" t="s">
        <v>83</v>
      </c>
      <c r="AY152" s="14" t="s">
        <v>128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4" t="s">
        <v>81</v>
      </c>
      <c r="BK152" s="195">
        <f>ROUND(I152*H152,2)</f>
        <v>0</v>
      </c>
      <c r="BL152" s="14" t="s">
        <v>135</v>
      </c>
      <c r="BM152" s="194" t="s">
        <v>189</v>
      </c>
    </row>
    <row r="153" spans="1:65" s="2" customFormat="1" ht="33" customHeight="1">
      <c r="A153" s="31"/>
      <c r="B153" s="32"/>
      <c r="C153" s="183" t="s">
        <v>190</v>
      </c>
      <c r="D153" s="183" t="s">
        <v>130</v>
      </c>
      <c r="E153" s="184" t="s">
        <v>191</v>
      </c>
      <c r="F153" s="185" t="s">
        <v>192</v>
      </c>
      <c r="G153" s="186" t="s">
        <v>133</v>
      </c>
      <c r="H153" s="187">
        <v>5</v>
      </c>
      <c r="I153" s="188"/>
      <c r="J153" s="189">
        <f>ROUND(I153*H153,2)</f>
        <v>0</v>
      </c>
      <c r="K153" s="185" t="s">
        <v>134</v>
      </c>
      <c r="L153" s="36"/>
      <c r="M153" s="190" t="s">
        <v>1</v>
      </c>
      <c r="N153" s="191" t="s">
        <v>38</v>
      </c>
      <c r="O153" s="68"/>
      <c r="P153" s="192">
        <f>O153*H153</f>
        <v>0</v>
      </c>
      <c r="Q153" s="192">
        <v>0.1837</v>
      </c>
      <c r="R153" s="192">
        <f>Q153*H153</f>
        <v>0.9185</v>
      </c>
      <c r="S153" s="192">
        <v>0</v>
      </c>
      <c r="T153" s="19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135</v>
      </c>
      <c r="AT153" s="194" t="s">
        <v>130</v>
      </c>
      <c r="AU153" s="194" t="s">
        <v>83</v>
      </c>
      <c r="AY153" s="14" t="s">
        <v>128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4" t="s">
        <v>81</v>
      </c>
      <c r="BK153" s="195">
        <f>ROUND(I153*H153,2)</f>
        <v>0</v>
      </c>
      <c r="BL153" s="14" t="s">
        <v>135</v>
      </c>
      <c r="BM153" s="194" t="s">
        <v>193</v>
      </c>
    </row>
    <row r="154" spans="2:63" s="12" customFormat="1" ht="22.9" customHeight="1">
      <c r="B154" s="167"/>
      <c r="C154" s="168"/>
      <c r="D154" s="169" t="s">
        <v>72</v>
      </c>
      <c r="E154" s="181" t="s">
        <v>152</v>
      </c>
      <c r="F154" s="181" t="s">
        <v>194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SUM(P155:P156)</f>
        <v>0</v>
      </c>
      <c r="Q154" s="175"/>
      <c r="R154" s="176">
        <f>SUM(R155:R156)</f>
        <v>0.027014999999999997</v>
      </c>
      <c r="S154" s="175"/>
      <c r="T154" s="177">
        <f>SUM(T155:T156)</f>
        <v>0</v>
      </c>
      <c r="AR154" s="178" t="s">
        <v>81</v>
      </c>
      <c r="AT154" s="179" t="s">
        <v>72</v>
      </c>
      <c r="AU154" s="179" t="s">
        <v>81</v>
      </c>
      <c r="AY154" s="178" t="s">
        <v>128</v>
      </c>
      <c r="BK154" s="180">
        <f>SUM(BK155:BK156)</f>
        <v>0</v>
      </c>
    </row>
    <row r="155" spans="1:65" s="2" customFormat="1" ht="16.5" customHeight="1">
      <c r="A155" s="31"/>
      <c r="B155" s="32"/>
      <c r="C155" s="183" t="s">
        <v>8</v>
      </c>
      <c r="D155" s="183" t="s">
        <v>130</v>
      </c>
      <c r="E155" s="184" t="s">
        <v>195</v>
      </c>
      <c r="F155" s="185" t="s">
        <v>196</v>
      </c>
      <c r="G155" s="186" t="s">
        <v>133</v>
      </c>
      <c r="H155" s="187">
        <v>6.45</v>
      </c>
      <c r="I155" s="188"/>
      <c r="J155" s="189">
        <f>ROUND(I155*H155,2)</f>
        <v>0</v>
      </c>
      <c r="K155" s="185" t="s">
        <v>178</v>
      </c>
      <c r="L155" s="36"/>
      <c r="M155" s="190" t="s">
        <v>1</v>
      </c>
      <c r="N155" s="191" t="s">
        <v>38</v>
      </c>
      <c r="O155" s="68"/>
      <c r="P155" s="192">
        <f>O155*H155</f>
        <v>0</v>
      </c>
      <c r="Q155" s="192">
        <v>0.0027</v>
      </c>
      <c r="R155" s="192">
        <f>Q155*H155</f>
        <v>0.017415</v>
      </c>
      <c r="S155" s="192">
        <v>0</v>
      </c>
      <c r="T155" s="19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135</v>
      </c>
      <c r="AT155" s="194" t="s">
        <v>130</v>
      </c>
      <c r="AU155" s="194" t="s">
        <v>83</v>
      </c>
      <c r="AY155" s="14" t="s">
        <v>128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4" t="s">
        <v>81</v>
      </c>
      <c r="BK155" s="195">
        <f>ROUND(I155*H155,2)</f>
        <v>0</v>
      </c>
      <c r="BL155" s="14" t="s">
        <v>135</v>
      </c>
      <c r="BM155" s="194" t="s">
        <v>197</v>
      </c>
    </row>
    <row r="156" spans="1:65" s="2" customFormat="1" ht="16.5" customHeight="1">
      <c r="A156" s="31"/>
      <c r="B156" s="32"/>
      <c r="C156" s="183" t="s">
        <v>198</v>
      </c>
      <c r="D156" s="183" t="s">
        <v>130</v>
      </c>
      <c r="E156" s="184" t="s">
        <v>199</v>
      </c>
      <c r="F156" s="185" t="s">
        <v>200</v>
      </c>
      <c r="G156" s="186" t="s">
        <v>133</v>
      </c>
      <c r="H156" s="187">
        <v>1.2</v>
      </c>
      <c r="I156" s="188"/>
      <c r="J156" s="189">
        <f>ROUND(I156*H156,2)</f>
        <v>0</v>
      </c>
      <c r="K156" s="185" t="s">
        <v>1</v>
      </c>
      <c r="L156" s="36"/>
      <c r="M156" s="190" t="s">
        <v>1</v>
      </c>
      <c r="N156" s="191" t="s">
        <v>38</v>
      </c>
      <c r="O156" s="68"/>
      <c r="P156" s="192">
        <f>O156*H156</f>
        <v>0</v>
      </c>
      <c r="Q156" s="192">
        <v>0.008</v>
      </c>
      <c r="R156" s="192">
        <f>Q156*H156</f>
        <v>0.0096</v>
      </c>
      <c r="S156" s="192">
        <v>0</v>
      </c>
      <c r="T156" s="19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135</v>
      </c>
      <c r="AT156" s="194" t="s">
        <v>130</v>
      </c>
      <c r="AU156" s="194" t="s">
        <v>83</v>
      </c>
      <c r="AY156" s="14" t="s">
        <v>128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4" t="s">
        <v>81</v>
      </c>
      <c r="BK156" s="195">
        <f>ROUND(I156*H156,2)</f>
        <v>0</v>
      </c>
      <c r="BL156" s="14" t="s">
        <v>135</v>
      </c>
      <c r="BM156" s="194" t="s">
        <v>201</v>
      </c>
    </row>
    <row r="157" spans="2:63" s="12" customFormat="1" ht="22.9" customHeight="1">
      <c r="B157" s="167"/>
      <c r="C157" s="168"/>
      <c r="D157" s="169" t="s">
        <v>72</v>
      </c>
      <c r="E157" s="181" t="s">
        <v>166</v>
      </c>
      <c r="F157" s="181" t="s">
        <v>202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SUM(P158:P160)</f>
        <v>0</v>
      </c>
      <c r="Q157" s="175"/>
      <c r="R157" s="176">
        <f>SUM(R158:R160)</f>
        <v>0.00063</v>
      </c>
      <c r="S157" s="175"/>
      <c r="T157" s="177">
        <f>SUM(T158:T160)</f>
        <v>0</v>
      </c>
      <c r="AR157" s="178" t="s">
        <v>81</v>
      </c>
      <c r="AT157" s="179" t="s">
        <v>72</v>
      </c>
      <c r="AU157" s="179" t="s">
        <v>81</v>
      </c>
      <c r="AY157" s="178" t="s">
        <v>128</v>
      </c>
      <c r="BK157" s="180">
        <f>SUM(BK158:BK160)</f>
        <v>0</v>
      </c>
    </row>
    <row r="158" spans="1:65" s="2" customFormat="1" ht="16.5" customHeight="1">
      <c r="A158" s="31"/>
      <c r="B158" s="32"/>
      <c r="C158" s="183" t="s">
        <v>203</v>
      </c>
      <c r="D158" s="183" t="s">
        <v>130</v>
      </c>
      <c r="E158" s="184" t="s">
        <v>204</v>
      </c>
      <c r="F158" s="185" t="s">
        <v>205</v>
      </c>
      <c r="G158" s="186" t="s">
        <v>188</v>
      </c>
      <c r="H158" s="187">
        <v>1</v>
      </c>
      <c r="I158" s="188"/>
      <c r="J158" s="189">
        <f>ROUND(I158*H158,2)</f>
        <v>0</v>
      </c>
      <c r="K158" s="185" t="s">
        <v>1</v>
      </c>
      <c r="L158" s="36"/>
      <c r="M158" s="190" t="s">
        <v>1</v>
      </c>
      <c r="N158" s="191" t="s">
        <v>38</v>
      </c>
      <c r="O158" s="68"/>
      <c r="P158" s="192">
        <f>O158*H158</f>
        <v>0</v>
      </c>
      <c r="Q158" s="192">
        <v>0.00021</v>
      </c>
      <c r="R158" s="192">
        <f>Q158*H158</f>
        <v>0.00021</v>
      </c>
      <c r="S158" s="192">
        <v>0</v>
      </c>
      <c r="T158" s="19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135</v>
      </c>
      <c r="AT158" s="194" t="s">
        <v>130</v>
      </c>
      <c r="AU158" s="194" t="s">
        <v>83</v>
      </c>
      <c r="AY158" s="14" t="s">
        <v>128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4" t="s">
        <v>81</v>
      </c>
      <c r="BK158" s="195">
        <f>ROUND(I158*H158,2)</f>
        <v>0</v>
      </c>
      <c r="BL158" s="14" t="s">
        <v>135</v>
      </c>
      <c r="BM158" s="194" t="s">
        <v>206</v>
      </c>
    </row>
    <row r="159" spans="1:65" s="2" customFormat="1" ht="16.5" customHeight="1">
      <c r="A159" s="31"/>
      <c r="B159" s="32"/>
      <c r="C159" s="183" t="s">
        <v>207</v>
      </c>
      <c r="D159" s="183" t="s">
        <v>130</v>
      </c>
      <c r="E159" s="184" t="s">
        <v>208</v>
      </c>
      <c r="F159" s="185" t="s">
        <v>209</v>
      </c>
      <c r="G159" s="186" t="s">
        <v>188</v>
      </c>
      <c r="H159" s="187">
        <v>1</v>
      </c>
      <c r="I159" s="188"/>
      <c r="J159" s="189">
        <f>ROUND(I159*H159,2)</f>
        <v>0</v>
      </c>
      <c r="K159" s="185" t="s">
        <v>1</v>
      </c>
      <c r="L159" s="36"/>
      <c r="M159" s="190" t="s">
        <v>1</v>
      </c>
      <c r="N159" s="191" t="s">
        <v>38</v>
      </c>
      <c r="O159" s="68"/>
      <c r="P159" s="192">
        <f>O159*H159</f>
        <v>0</v>
      </c>
      <c r="Q159" s="192">
        <v>0.00021</v>
      </c>
      <c r="R159" s="192">
        <f>Q159*H159</f>
        <v>0.00021</v>
      </c>
      <c r="S159" s="192">
        <v>0</v>
      </c>
      <c r="T159" s="19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135</v>
      </c>
      <c r="AT159" s="194" t="s">
        <v>130</v>
      </c>
      <c r="AU159" s="194" t="s">
        <v>83</v>
      </c>
      <c r="AY159" s="14" t="s">
        <v>128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4" t="s">
        <v>81</v>
      </c>
      <c r="BK159" s="195">
        <f>ROUND(I159*H159,2)</f>
        <v>0</v>
      </c>
      <c r="BL159" s="14" t="s">
        <v>135</v>
      </c>
      <c r="BM159" s="194" t="s">
        <v>210</v>
      </c>
    </row>
    <row r="160" spans="1:65" s="2" customFormat="1" ht="24.2" customHeight="1">
      <c r="A160" s="31"/>
      <c r="B160" s="32"/>
      <c r="C160" s="183" t="s">
        <v>211</v>
      </c>
      <c r="D160" s="183" t="s">
        <v>130</v>
      </c>
      <c r="E160" s="184" t="s">
        <v>212</v>
      </c>
      <c r="F160" s="185" t="s">
        <v>213</v>
      </c>
      <c r="G160" s="186" t="s">
        <v>188</v>
      </c>
      <c r="H160" s="187">
        <v>1</v>
      </c>
      <c r="I160" s="188"/>
      <c r="J160" s="189">
        <f>ROUND(I160*H160,2)</f>
        <v>0</v>
      </c>
      <c r="K160" s="185" t="s">
        <v>178</v>
      </c>
      <c r="L160" s="36"/>
      <c r="M160" s="190" t="s">
        <v>1</v>
      </c>
      <c r="N160" s="191" t="s">
        <v>38</v>
      </c>
      <c r="O160" s="68"/>
      <c r="P160" s="192">
        <f>O160*H160</f>
        <v>0</v>
      </c>
      <c r="Q160" s="192">
        <v>0.00021</v>
      </c>
      <c r="R160" s="192">
        <f>Q160*H160</f>
        <v>0.00021</v>
      </c>
      <c r="S160" s="192">
        <v>0</v>
      </c>
      <c r="T160" s="19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135</v>
      </c>
      <c r="AT160" s="194" t="s">
        <v>130</v>
      </c>
      <c r="AU160" s="194" t="s">
        <v>83</v>
      </c>
      <c r="AY160" s="14" t="s">
        <v>128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4" t="s">
        <v>81</v>
      </c>
      <c r="BK160" s="195">
        <f>ROUND(I160*H160,2)</f>
        <v>0</v>
      </c>
      <c r="BL160" s="14" t="s">
        <v>135</v>
      </c>
      <c r="BM160" s="194" t="s">
        <v>214</v>
      </c>
    </row>
    <row r="161" spans="2:63" s="12" customFormat="1" ht="25.9" customHeight="1">
      <c r="B161" s="167"/>
      <c r="C161" s="168"/>
      <c r="D161" s="169" t="s">
        <v>72</v>
      </c>
      <c r="E161" s="170" t="s">
        <v>215</v>
      </c>
      <c r="F161" s="170" t="s">
        <v>216</v>
      </c>
      <c r="G161" s="168"/>
      <c r="H161" s="168"/>
      <c r="I161" s="171"/>
      <c r="J161" s="172">
        <f>BK161</f>
        <v>0</v>
      </c>
      <c r="K161" s="168"/>
      <c r="L161" s="173"/>
      <c r="M161" s="174"/>
      <c r="N161" s="175"/>
      <c r="O161" s="175"/>
      <c r="P161" s="176">
        <f>P162+P164+P168+P181+P185</f>
        <v>0</v>
      </c>
      <c r="Q161" s="175"/>
      <c r="R161" s="176">
        <f>R162+R164+R168+R181+R185</f>
        <v>0.17216140000000002</v>
      </c>
      <c r="S161" s="175"/>
      <c r="T161" s="177">
        <f>T162+T164+T168+T181+T185</f>
        <v>0</v>
      </c>
      <c r="AR161" s="178" t="s">
        <v>83</v>
      </c>
      <c r="AT161" s="179" t="s">
        <v>72</v>
      </c>
      <c r="AU161" s="179" t="s">
        <v>73</v>
      </c>
      <c r="AY161" s="178" t="s">
        <v>128</v>
      </c>
      <c r="BK161" s="180">
        <f>BK162+BK164+BK168+BK181+BK185</f>
        <v>0</v>
      </c>
    </row>
    <row r="162" spans="2:63" s="12" customFormat="1" ht="22.9" customHeight="1">
      <c r="B162" s="167"/>
      <c r="C162" s="168"/>
      <c r="D162" s="169" t="s">
        <v>72</v>
      </c>
      <c r="E162" s="181" t="s">
        <v>217</v>
      </c>
      <c r="F162" s="181" t="s">
        <v>218</v>
      </c>
      <c r="G162" s="168"/>
      <c r="H162" s="168"/>
      <c r="I162" s="171"/>
      <c r="J162" s="182">
        <f>BK162</f>
        <v>0</v>
      </c>
      <c r="K162" s="168"/>
      <c r="L162" s="173"/>
      <c r="M162" s="174"/>
      <c r="N162" s="175"/>
      <c r="O162" s="175"/>
      <c r="P162" s="176">
        <f>P163</f>
        <v>0</v>
      </c>
      <c r="Q162" s="175"/>
      <c r="R162" s="176">
        <f>R163</f>
        <v>0</v>
      </c>
      <c r="S162" s="175"/>
      <c r="T162" s="177">
        <f>T163</f>
        <v>0</v>
      </c>
      <c r="AR162" s="178" t="s">
        <v>83</v>
      </c>
      <c r="AT162" s="179" t="s">
        <v>72</v>
      </c>
      <c r="AU162" s="179" t="s">
        <v>81</v>
      </c>
      <c r="AY162" s="178" t="s">
        <v>128</v>
      </c>
      <c r="BK162" s="180">
        <f>BK163</f>
        <v>0</v>
      </c>
    </row>
    <row r="163" spans="1:65" s="2" customFormat="1" ht="16.5" customHeight="1">
      <c r="A163" s="31"/>
      <c r="B163" s="32"/>
      <c r="C163" s="183" t="s">
        <v>219</v>
      </c>
      <c r="D163" s="183" t="s">
        <v>130</v>
      </c>
      <c r="E163" s="184" t="s">
        <v>220</v>
      </c>
      <c r="F163" s="185" t="s">
        <v>221</v>
      </c>
      <c r="G163" s="186" t="s">
        <v>188</v>
      </c>
      <c r="H163" s="187">
        <v>1</v>
      </c>
      <c r="I163" s="188"/>
      <c r="J163" s="189">
        <f>ROUND(I163*H163,2)</f>
        <v>0</v>
      </c>
      <c r="K163" s="185" t="s">
        <v>1</v>
      </c>
      <c r="L163" s="36"/>
      <c r="M163" s="190" t="s">
        <v>1</v>
      </c>
      <c r="N163" s="191" t="s">
        <v>38</v>
      </c>
      <c r="O163" s="68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198</v>
      </c>
      <c r="AT163" s="194" t="s">
        <v>130</v>
      </c>
      <c r="AU163" s="194" t="s">
        <v>83</v>
      </c>
      <c r="AY163" s="14" t="s">
        <v>128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4" t="s">
        <v>81</v>
      </c>
      <c r="BK163" s="195">
        <f>ROUND(I163*H163,2)</f>
        <v>0</v>
      </c>
      <c r="BL163" s="14" t="s">
        <v>198</v>
      </c>
      <c r="BM163" s="194" t="s">
        <v>222</v>
      </c>
    </row>
    <row r="164" spans="2:63" s="12" customFormat="1" ht="22.9" customHeight="1">
      <c r="B164" s="167"/>
      <c r="C164" s="168"/>
      <c r="D164" s="169" t="s">
        <v>72</v>
      </c>
      <c r="E164" s="181" t="s">
        <v>223</v>
      </c>
      <c r="F164" s="181" t="s">
        <v>224</v>
      </c>
      <c r="G164" s="168"/>
      <c r="H164" s="168"/>
      <c r="I164" s="171"/>
      <c r="J164" s="182">
        <f>BK164</f>
        <v>0</v>
      </c>
      <c r="K164" s="168"/>
      <c r="L164" s="173"/>
      <c r="M164" s="174"/>
      <c r="N164" s="175"/>
      <c r="O164" s="175"/>
      <c r="P164" s="176">
        <f>SUM(P165:P167)</f>
        <v>0</v>
      </c>
      <c r="Q164" s="175"/>
      <c r="R164" s="176">
        <f>SUM(R165:R167)</f>
        <v>0.047267</v>
      </c>
      <c r="S164" s="175"/>
      <c r="T164" s="177">
        <f>SUM(T165:T167)</f>
        <v>0</v>
      </c>
      <c r="AR164" s="178" t="s">
        <v>83</v>
      </c>
      <c r="AT164" s="179" t="s">
        <v>72</v>
      </c>
      <c r="AU164" s="179" t="s">
        <v>81</v>
      </c>
      <c r="AY164" s="178" t="s">
        <v>128</v>
      </c>
      <c r="BK164" s="180">
        <f>SUM(BK165:BK167)</f>
        <v>0</v>
      </c>
    </row>
    <row r="165" spans="1:65" s="2" customFormat="1" ht="16.5" customHeight="1">
      <c r="A165" s="31"/>
      <c r="B165" s="32"/>
      <c r="C165" s="183" t="s">
        <v>7</v>
      </c>
      <c r="D165" s="183" t="s">
        <v>130</v>
      </c>
      <c r="E165" s="184" t="s">
        <v>225</v>
      </c>
      <c r="F165" s="185" t="s">
        <v>226</v>
      </c>
      <c r="G165" s="186" t="s">
        <v>227</v>
      </c>
      <c r="H165" s="187">
        <v>13.3</v>
      </c>
      <c r="I165" s="188"/>
      <c r="J165" s="189">
        <f>ROUND(I165*H165,2)</f>
        <v>0</v>
      </c>
      <c r="K165" s="185" t="s">
        <v>134</v>
      </c>
      <c r="L165" s="36"/>
      <c r="M165" s="190" t="s">
        <v>1</v>
      </c>
      <c r="N165" s="191" t="s">
        <v>38</v>
      </c>
      <c r="O165" s="68"/>
      <c r="P165" s="192">
        <f>O165*H165</f>
        <v>0</v>
      </c>
      <c r="Q165" s="192">
        <v>0.00249</v>
      </c>
      <c r="R165" s="192">
        <f>Q165*H165</f>
        <v>0.033117</v>
      </c>
      <c r="S165" s="192">
        <v>0</v>
      </c>
      <c r="T165" s="19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198</v>
      </c>
      <c r="AT165" s="194" t="s">
        <v>130</v>
      </c>
      <c r="AU165" s="194" t="s">
        <v>83</v>
      </c>
      <c r="AY165" s="14" t="s">
        <v>128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4" t="s">
        <v>81</v>
      </c>
      <c r="BK165" s="195">
        <f>ROUND(I165*H165,2)</f>
        <v>0</v>
      </c>
      <c r="BL165" s="14" t="s">
        <v>198</v>
      </c>
      <c r="BM165" s="194" t="s">
        <v>228</v>
      </c>
    </row>
    <row r="166" spans="1:65" s="2" customFormat="1" ht="21.75" customHeight="1">
      <c r="A166" s="31"/>
      <c r="B166" s="32"/>
      <c r="C166" s="183" t="s">
        <v>229</v>
      </c>
      <c r="D166" s="183" t="s">
        <v>130</v>
      </c>
      <c r="E166" s="184" t="s">
        <v>230</v>
      </c>
      <c r="F166" s="185" t="s">
        <v>231</v>
      </c>
      <c r="G166" s="186" t="s">
        <v>227</v>
      </c>
      <c r="H166" s="187">
        <v>5</v>
      </c>
      <c r="I166" s="188"/>
      <c r="J166" s="189">
        <f>ROUND(I166*H166,2)</f>
        <v>0</v>
      </c>
      <c r="K166" s="185" t="s">
        <v>134</v>
      </c>
      <c r="L166" s="36"/>
      <c r="M166" s="190" t="s">
        <v>1</v>
      </c>
      <c r="N166" s="191" t="s">
        <v>38</v>
      </c>
      <c r="O166" s="68"/>
      <c r="P166" s="192">
        <f>O166*H166</f>
        <v>0</v>
      </c>
      <c r="Q166" s="192">
        <v>0.00283</v>
      </c>
      <c r="R166" s="192">
        <f>Q166*H166</f>
        <v>0.01415</v>
      </c>
      <c r="S166" s="192">
        <v>0</v>
      </c>
      <c r="T166" s="19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198</v>
      </c>
      <c r="AT166" s="194" t="s">
        <v>130</v>
      </c>
      <c r="AU166" s="194" t="s">
        <v>83</v>
      </c>
      <c r="AY166" s="14" t="s">
        <v>128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4" t="s">
        <v>81</v>
      </c>
      <c r="BK166" s="195">
        <f>ROUND(I166*H166,2)</f>
        <v>0</v>
      </c>
      <c r="BL166" s="14" t="s">
        <v>198</v>
      </c>
      <c r="BM166" s="194" t="s">
        <v>232</v>
      </c>
    </row>
    <row r="167" spans="1:65" s="2" customFormat="1" ht="24.2" customHeight="1">
      <c r="A167" s="31"/>
      <c r="B167" s="32"/>
      <c r="C167" s="183" t="s">
        <v>233</v>
      </c>
      <c r="D167" s="183" t="s">
        <v>130</v>
      </c>
      <c r="E167" s="184" t="s">
        <v>234</v>
      </c>
      <c r="F167" s="185" t="s">
        <v>235</v>
      </c>
      <c r="G167" s="186" t="s">
        <v>236</v>
      </c>
      <c r="H167" s="196"/>
      <c r="I167" s="188"/>
      <c r="J167" s="189">
        <f>ROUND(I167*H167,2)</f>
        <v>0</v>
      </c>
      <c r="K167" s="185" t="s">
        <v>134</v>
      </c>
      <c r="L167" s="36"/>
      <c r="M167" s="190" t="s">
        <v>1</v>
      </c>
      <c r="N167" s="191" t="s">
        <v>38</v>
      </c>
      <c r="O167" s="68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198</v>
      </c>
      <c r="AT167" s="194" t="s">
        <v>130</v>
      </c>
      <c r="AU167" s="194" t="s">
        <v>83</v>
      </c>
      <c r="AY167" s="14" t="s">
        <v>128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4" t="s">
        <v>81</v>
      </c>
      <c r="BK167" s="195">
        <f>ROUND(I167*H167,2)</f>
        <v>0</v>
      </c>
      <c r="BL167" s="14" t="s">
        <v>198</v>
      </c>
      <c r="BM167" s="194" t="s">
        <v>237</v>
      </c>
    </row>
    <row r="168" spans="2:63" s="12" customFormat="1" ht="22.9" customHeight="1">
      <c r="B168" s="167"/>
      <c r="C168" s="168"/>
      <c r="D168" s="169" t="s">
        <v>72</v>
      </c>
      <c r="E168" s="181" t="s">
        <v>238</v>
      </c>
      <c r="F168" s="181" t="s">
        <v>239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SUM(P169:P180)</f>
        <v>0</v>
      </c>
      <c r="Q168" s="175"/>
      <c r="R168" s="176">
        <f>SUM(R169:R180)</f>
        <v>0.0029999999999999996</v>
      </c>
      <c r="S168" s="175"/>
      <c r="T168" s="177">
        <f>SUM(T169:T180)</f>
        <v>0</v>
      </c>
      <c r="AR168" s="178" t="s">
        <v>83</v>
      </c>
      <c r="AT168" s="179" t="s">
        <v>72</v>
      </c>
      <c r="AU168" s="179" t="s">
        <v>81</v>
      </c>
      <c r="AY168" s="178" t="s">
        <v>128</v>
      </c>
      <c r="BK168" s="180">
        <f>SUM(BK169:BK180)</f>
        <v>0</v>
      </c>
    </row>
    <row r="169" spans="1:65" s="2" customFormat="1" ht="16.5" customHeight="1">
      <c r="A169" s="31"/>
      <c r="B169" s="32"/>
      <c r="C169" s="183" t="s">
        <v>240</v>
      </c>
      <c r="D169" s="183" t="s">
        <v>130</v>
      </c>
      <c r="E169" s="184" t="s">
        <v>241</v>
      </c>
      <c r="F169" s="185" t="s">
        <v>242</v>
      </c>
      <c r="G169" s="186" t="s">
        <v>188</v>
      </c>
      <c r="H169" s="187">
        <v>1</v>
      </c>
      <c r="I169" s="188"/>
      <c r="J169" s="189">
        <f aca="true" t="shared" si="10" ref="J169:J180">ROUND(I169*H169,2)</f>
        <v>0</v>
      </c>
      <c r="K169" s="185" t="s">
        <v>1</v>
      </c>
      <c r="L169" s="36"/>
      <c r="M169" s="190" t="s">
        <v>1</v>
      </c>
      <c r="N169" s="191" t="s">
        <v>38</v>
      </c>
      <c r="O169" s="68"/>
      <c r="P169" s="192">
        <f aca="true" t="shared" si="11" ref="P169:P180">O169*H169</f>
        <v>0</v>
      </c>
      <c r="Q169" s="192">
        <v>0.00015</v>
      </c>
      <c r="R169" s="192">
        <f aca="true" t="shared" si="12" ref="R169:R180">Q169*H169</f>
        <v>0.00015</v>
      </c>
      <c r="S169" s="192">
        <v>0</v>
      </c>
      <c r="T169" s="193">
        <f aca="true" t="shared" si="13" ref="T169:T180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198</v>
      </c>
      <c r="AT169" s="194" t="s">
        <v>130</v>
      </c>
      <c r="AU169" s="194" t="s">
        <v>83</v>
      </c>
      <c r="AY169" s="14" t="s">
        <v>128</v>
      </c>
      <c r="BE169" s="195">
        <f aca="true" t="shared" si="14" ref="BE169:BE180">IF(N169="základní",J169,0)</f>
        <v>0</v>
      </c>
      <c r="BF169" s="195">
        <f aca="true" t="shared" si="15" ref="BF169:BF180">IF(N169="snížená",J169,0)</f>
        <v>0</v>
      </c>
      <c r="BG169" s="195">
        <f aca="true" t="shared" si="16" ref="BG169:BG180">IF(N169="zákl. přenesená",J169,0)</f>
        <v>0</v>
      </c>
      <c r="BH169" s="195">
        <f aca="true" t="shared" si="17" ref="BH169:BH180">IF(N169="sníž. přenesená",J169,0)</f>
        <v>0</v>
      </c>
      <c r="BI169" s="195">
        <f aca="true" t="shared" si="18" ref="BI169:BI180">IF(N169="nulová",J169,0)</f>
        <v>0</v>
      </c>
      <c r="BJ169" s="14" t="s">
        <v>81</v>
      </c>
      <c r="BK169" s="195">
        <f aca="true" t="shared" si="19" ref="BK169:BK180">ROUND(I169*H169,2)</f>
        <v>0</v>
      </c>
      <c r="BL169" s="14" t="s">
        <v>198</v>
      </c>
      <c r="BM169" s="194" t="s">
        <v>243</v>
      </c>
    </row>
    <row r="170" spans="1:65" s="2" customFormat="1" ht="16.5" customHeight="1">
      <c r="A170" s="31"/>
      <c r="B170" s="32"/>
      <c r="C170" s="183" t="s">
        <v>244</v>
      </c>
      <c r="D170" s="183" t="s">
        <v>130</v>
      </c>
      <c r="E170" s="184" t="s">
        <v>245</v>
      </c>
      <c r="F170" s="185" t="s">
        <v>246</v>
      </c>
      <c r="G170" s="186" t="s">
        <v>188</v>
      </c>
      <c r="H170" s="187">
        <v>1</v>
      </c>
      <c r="I170" s="188"/>
      <c r="J170" s="189">
        <f t="shared" si="10"/>
        <v>0</v>
      </c>
      <c r="K170" s="185" t="s">
        <v>1</v>
      </c>
      <c r="L170" s="36"/>
      <c r="M170" s="190" t="s">
        <v>1</v>
      </c>
      <c r="N170" s="191" t="s">
        <v>38</v>
      </c>
      <c r="O170" s="68"/>
      <c r="P170" s="192">
        <f t="shared" si="11"/>
        <v>0</v>
      </c>
      <c r="Q170" s="192">
        <v>0.00015</v>
      </c>
      <c r="R170" s="192">
        <f t="shared" si="12"/>
        <v>0.00015</v>
      </c>
      <c r="S170" s="192">
        <v>0</v>
      </c>
      <c r="T170" s="193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198</v>
      </c>
      <c r="AT170" s="194" t="s">
        <v>130</v>
      </c>
      <c r="AU170" s="194" t="s">
        <v>83</v>
      </c>
      <c r="AY170" s="14" t="s">
        <v>128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4" t="s">
        <v>81</v>
      </c>
      <c r="BK170" s="195">
        <f t="shared" si="19"/>
        <v>0</v>
      </c>
      <c r="BL170" s="14" t="s">
        <v>198</v>
      </c>
      <c r="BM170" s="194" t="s">
        <v>247</v>
      </c>
    </row>
    <row r="171" spans="1:65" s="2" customFormat="1" ht="21.75" customHeight="1">
      <c r="A171" s="31"/>
      <c r="B171" s="32"/>
      <c r="C171" s="183" t="s">
        <v>248</v>
      </c>
      <c r="D171" s="183" t="s">
        <v>130</v>
      </c>
      <c r="E171" s="184" t="s">
        <v>249</v>
      </c>
      <c r="F171" s="185" t="s">
        <v>250</v>
      </c>
      <c r="G171" s="186" t="s">
        <v>188</v>
      </c>
      <c r="H171" s="187">
        <v>1</v>
      </c>
      <c r="I171" s="188"/>
      <c r="J171" s="189">
        <f t="shared" si="10"/>
        <v>0</v>
      </c>
      <c r="K171" s="185" t="s">
        <v>1</v>
      </c>
      <c r="L171" s="36"/>
      <c r="M171" s="190" t="s">
        <v>1</v>
      </c>
      <c r="N171" s="191" t="s">
        <v>38</v>
      </c>
      <c r="O171" s="68"/>
      <c r="P171" s="192">
        <f t="shared" si="11"/>
        <v>0</v>
      </c>
      <c r="Q171" s="192">
        <v>0.00015</v>
      </c>
      <c r="R171" s="192">
        <f t="shared" si="12"/>
        <v>0.00015</v>
      </c>
      <c r="S171" s="192">
        <v>0</v>
      </c>
      <c r="T171" s="193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198</v>
      </c>
      <c r="AT171" s="194" t="s">
        <v>130</v>
      </c>
      <c r="AU171" s="194" t="s">
        <v>83</v>
      </c>
      <c r="AY171" s="14" t="s">
        <v>128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4" t="s">
        <v>81</v>
      </c>
      <c r="BK171" s="195">
        <f t="shared" si="19"/>
        <v>0</v>
      </c>
      <c r="BL171" s="14" t="s">
        <v>198</v>
      </c>
      <c r="BM171" s="194" t="s">
        <v>251</v>
      </c>
    </row>
    <row r="172" spans="1:65" s="2" customFormat="1" ht="24.2" customHeight="1">
      <c r="A172" s="31"/>
      <c r="B172" s="32"/>
      <c r="C172" s="183" t="s">
        <v>252</v>
      </c>
      <c r="D172" s="183" t="s">
        <v>130</v>
      </c>
      <c r="E172" s="184" t="s">
        <v>253</v>
      </c>
      <c r="F172" s="185" t="s">
        <v>254</v>
      </c>
      <c r="G172" s="186" t="s">
        <v>188</v>
      </c>
      <c r="H172" s="187">
        <v>1</v>
      </c>
      <c r="I172" s="188"/>
      <c r="J172" s="189">
        <f t="shared" si="10"/>
        <v>0</v>
      </c>
      <c r="K172" s="185" t="s">
        <v>1</v>
      </c>
      <c r="L172" s="36"/>
      <c r="M172" s="190" t="s">
        <v>1</v>
      </c>
      <c r="N172" s="191" t="s">
        <v>38</v>
      </c>
      <c r="O172" s="68"/>
      <c r="P172" s="192">
        <f t="shared" si="11"/>
        <v>0</v>
      </c>
      <c r="Q172" s="192">
        <v>0.00015</v>
      </c>
      <c r="R172" s="192">
        <f t="shared" si="12"/>
        <v>0.00015</v>
      </c>
      <c r="S172" s="192">
        <v>0</v>
      </c>
      <c r="T172" s="193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198</v>
      </c>
      <c r="AT172" s="194" t="s">
        <v>130</v>
      </c>
      <c r="AU172" s="194" t="s">
        <v>83</v>
      </c>
      <c r="AY172" s="14" t="s">
        <v>128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4" t="s">
        <v>81</v>
      </c>
      <c r="BK172" s="195">
        <f t="shared" si="19"/>
        <v>0</v>
      </c>
      <c r="BL172" s="14" t="s">
        <v>198</v>
      </c>
      <c r="BM172" s="194" t="s">
        <v>255</v>
      </c>
    </row>
    <row r="173" spans="1:65" s="2" customFormat="1" ht="16.5" customHeight="1">
      <c r="A173" s="31"/>
      <c r="B173" s="32"/>
      <c r="C173" s="183" t="s">
        <v>256</v>
      </c>
      <c r="D173" s="183" t="s">
        <v>130</v>
      </c>
      <c r="E173" s="184" t="s">
        <v>257</v>
      </c>
      <c r="F173" s="185" t="s">
        <v>258</v>
      </c>
      <c r="G173" s="186" t="s">
        <v>259</v>
      </c>
      <c r="H173" s="187">
        <v>13</v>
      </c>
      <c r="I173" s="188"/>
      <c r="J173" s="189">
        <f t="shared" si="10"/>
        <v>0</v>
      </c>
      <c r="K173" s="185" t="s">
        <v>1</v>
      </c>
      <c r="L173" s="36"/>
      <c r="M173" s="190" t="s">
        <v>1</v>
      </c>
      <c r="N173" s="191" t="s">
        <v>38</v>
      </c>
      <c r="O173" s="68"/>
      <c r="P173" s="192">
        <f t="shared" si="11"/>
        <v>0</v>
      </c>
      <c r="Q173" s="192">
        <v>0.00015</v>
      </c>
      <c r="R173" s="192">
        <f t="shared" si="12"/>
        <v>0.00195</v>
      </c>
      <c r="S173" s="192">
        <v>0</v>
      </c>
      <c r="T173" s="193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198</v>
      </c>
      <c r="AT173" s="194" t="s">
        <v>130</v>
      </c>
      <c r="AU173" s="194" t="s">
        <v>83</v>
      </c>
      <c r="AY173" s="14" t="s">
        <v>128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4" t="s">
        <v>81</v>
      </c>
      <c r="BK173" s="195">
        <f t="shared" si="19"/>
        <v>0</v>
      </c>
      <c r="BL173" s="14" t="s">
        <v>198</v>
      </c>
      <c r="BM173" s="194" t="s">
        <v>260</v>
      </c>
    </row>
    <row r="174" spans="1:65" s="2" customFormat="1" ht="16.5" customHeight="1">
      <c r="A174" s="31"/>
      <c r="B174" s="32"/>
      <c r="C174" s="183" t="s">
        <v>261</v>
      </c>
      <c r="D174" s="183" t="s">
        <v>130</v>
      </c>
      <c r="E174" s="184" t="s">
        <v>262</v>
      </c>
      <c r="F174" s="185" t="s">
        <v>263</v>
      </c>
      <c r="G174" s="186" t="s">
        <v>188</v>
      </c>
      <c r="H174" s="187">
        <v>1</v>
      </c>
      <c r="I174" s="188"/>
      <c r="J174" s="189">
        <f t="shared" si="10"/>
        <v>0</v>
      </c>
      <c r="K174" s="185" t="s">
        <v>1</v>
      </c>
      <c r="L174" s="36"/>
      <c r="M174" s="190" t="s">
        <v>1</v>
      </c>
      <c r="N174" s="191" t="s">
        <v>38</v>
      </c>
      <c r="O174" s="68"/>
      <c r="P174" s="192">
        <f t="shared" si="11"/>
        <v>0</v>
      </c>
      <c r="Q174" s="192">
        <v>0.00015</v>
      </c>
      <c r="R174" s="192">
        <f t="shared" si="12"/>
        <v>0.00015</v>
      </c>
      <c r="S174" s="192">
        <v>0</v>
      </c>
      <c r="T174" s="193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4" t="s">
        <v>198</v>
      </c>
      <c r="AT174" s="194" t="s">
        <v>130</v>
      </c>
      <c r="AU174" s="194" t="s">
        <v>83</v>
      </c>
      <c r="AY174" s="14" t="s">
        <v>128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4" t="s">
        <v>81</v>
      </c>
      <c r="BK174" s="195">
        <f t="shared" si="19"/>
        <v>0</v>
      </c>
      <c r="BL174" s="14" t="s">
        <v>198</v>
      </c>
      <c r="BM174" s="194" t="s">
        <v>264</v>
      </c>
    </row>
    <row r="175" spans="1:65" s="2" customFormat="1" ht="16.5" customHeight="1">
      <c r="A175" s="31"/>
      <c r="B175" s="32"/>
      <c r="C175" s="183" t="s">
        <v>265</v>
      </c>
      <c r="D175" s="183" t="s">
        <v>130</v>
      </c>
      <c r="E175" s="184" t="s">
        <v>266</v>
      </c>
      <c r="F175" s="185" t="s">
        <v>267</v>
      </c>
      <c r="G175" s="186" t="s">
        <v>188</v>
      </c>
      <c r="H175" s="187">
        <v>1</v>
      </c>
      <c r="I175" s="188"/>
      <c r="J175" s="189">
        <f t="shared" si="10"/>
        <v>0</v>
      </c>
      <c r="K175" s="185" t="s">
        <v>1</v>
      </c>
      <c r="L175" s="36"/>
      <c r="M175" s="190" t="s">
        <v>1</v>
      </c>
      <c r="N175" s="191" t="s">
        <v>38</v>
      </c>
      <c r="O175" s="68"/>
      <c r="P175" s="192">
        <f t="shared" si="11"/>
        <v>0</v>
      </c>
      <c r="Q175" s="192">
        <v>0.00015</v>
      </c>
      <c r="R175" s="192">
        <f t="shared" si="12"/>
        <v>0.00015</v>
      </c>
      <c r="S175" s="192">
        <v>0</v>
      </c>
      <c r="T175" s="193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198</v>
      </c>
      <c r="AT175" s="194" t="s">
        <v>130</v>
      </c>
      <c r="AU175" s="194" t="s">
        <v>83</v>
      </c>
      <c r="AY175" s="14" t="s">
        <v>128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4" t="s">
        <v>81</v>
      </c>
      <c r="BK175" s="195">
        <f t="shared" si="19"/>
        <v>0</v>
      </c>
      <c r="BL175" s="14" t="s">
        <v>198</v>
      </c>
      <c r="BM175" s="194" t="s">
        <v>268</v>
      </c>
    </row>
    <row r="176" spans="1:65" s="2" customFormat="1" ht="16.5" customHeight="1">
      <c r="A176" s="31"/>
      <c r="B176" s="32"/>
      <c r="C176" s="183" t="s">
        <v>269</v>
      </c>
      <c r="D176" s="183" t="s">
        <v>130</v>
      </c>
      <c r="E176" s="184" t="s">
        <v>270</v>
      </c>
      <c r="F176" s="185" t="s">
        <v>271</v>
      </c>
      <c r="G176" s="186" t="s">
        <v>188</v>
      </c>
      <c r="H176" s="187">
        <v>1</v>
      </c>
      <c r="I176" s="188"/>
      <c r="J176" s="189">
        <f t="shared" si="10"/>
        <v>0</v>
      </c>
      <c r="K176" s="185" t="s">
        <v>1</v>
      </c>
      <c r="L176" s="36"/>
      <c r="M176" s="190" t="s">
        <v>1</v>
      </c>
      <c r="N176" s="191" t="s">
        <v>38</v>
      </c>
      <c r="O176" s="68"/>
      <c r="P176" s="192">
        <f t="shared" si="11"/>
        <v>0</v>
      </c>
      <c r="Q176" s="192">
        <v>0.00015</v>
      </c>
      <c r="R176" s="192">
        <f t="shared" si="12"/>
        <v>0.00015</v>
      </c>
      <c r="S176" s="192">
        <v>0</v>
      </c>
      <c r="T176" s="193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4" t="s">
        <v>198</v>
      </c>
      <c r="AT176" s="194" t="s">
        <v>130</v>
      </c>
      <c r="AU176" s="194" t="s">
        <v>83</v>
      </c>
      <c r="AY176" s="14" t="s">
        <v>128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4" t="s">
        <v>81</v>
      </c>
      <c r="BK176" s="195">
        <f t="shared" si="19"/>
        <v>0</v>
      </c>
      <c r="BL176" s="14" t="s">
        <v>198</v>
      </c>
      <c r="BM176" s="194" t="s">
        <v>272</v>
      </c>
    </row>
    <row r="177" spans="1:65" s="2" customFormat="1" ht="16.5" customHeight="1">
      <c r="A177" s="31"/>
      <c r="B177" s="32"/>
      <c r="C177" s="183" t="s">
        <v>273</v>
      </c>
      <c r="D177" s="183" t="s">
        <v>130</v>
      </c>
      <c r="E177" s="184" t="s">
        <v>274</v>
      </c>
      <c r="F177" s="185" t="s">
        <v>275</v>
      </c>
      <c r="G177" s="186" t="s">
        <v>188</v>
      </c>
      <c r="H177" s="187">
        <v>4</v>
      </c>
      <c r="I177" s="188"/>
      <c r="J177" s="189">
        <f t="shared" si="10"/>
        <v>0</v>
      </c>
      <c r="K177" s="185" t="s">
        <v>1</v>
      </c>
      <c r="L177" s="36"/>
      <c r="M177" s="190" t="s">
        <v>1</v>
      </c>
      <c r="N177" s="191" t="s">
        <v>38</v>
      </c>
      <c r="O177" s="68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198</v>
      </c>
      <c r="AT177" s="194" t="s">
        <v>130</v>
      </c>
      <c r="AU177" s="194" t="s">
        <v>83</v>
      </c>
      <c r="AY177" s="14" t="s">
        <v>128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4" t="s">
        <v>81</v>
      </c>
      <c r="BK177" s="195">
        <f t="shared" si="19"/>
        <v>0</v>
      </c>
      <c r="BL177" s="14" t="s">
        <v>198</v>
      </c>
      <c r="BM177" s="194" t="s">
        <v>276</v>
      </c>
    </row>
    <row r="178" spans="1:65" s="2" customFormat="1" ht="16.5" customHeight="1">
      <c r="A178" s="31"/>
      <c r="B178" s="32"/>
      <c r="C178" s="183" t="s">
        <v>277</v>
      </c>
      <c r="D178" s="183" t="s">
        <v>130</v>
      </c>
      <c r="E178" s="184" t="s">
        <v>278</v>
      </c>
      <c r="F178" s="185" t="s">
        <v>279</v>
      </c>
      <c r="G178" s="186" t="s">
        <v>188</v>
      </c>
      <c r="H178" s="187">
        <v>1</v>
      </c>
      <c r="I178" s="188"/>
      <c r="J178" s="189">
        <f t="shared" si="10"/>
        <v>0</v>
      </c>
      <c r="K178" s="185" t="s">
        <v>178</v>
      </c>
      <c r="L178" s="36"/>
      <c r="M178" s="190" t="s">
        <v>1</v>
      </c>
      <c r="N178" s="191" t="s">
        <v>38</v>
      </c>
      <c r="O178" s="68"/>
      <c r="P178" s="192">
        <f t="shared" si="11"/>
        <v>0</v>
      </c>
      <c r="Q178" s="192">
        <v>0</v>
      </c>
      <c r="R178" s="192">
        <f t="shared" si="12"/>
        <v>0</v>
      </c>
      <c r="S178" s="192">
        <v>0</v>
      </c>
      <c r="T178" s="193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4" t="s">
        <v>198</v>
      </c>
      <c r="AT178" s="194" t="s">
        <v>130</v>
      </c>
      <c r="AU178" s="194" t="s">
        <v>83</v>
      </c>
      <c r="AY178" s="14" t="s">
        <v>128</v>
      </c>
      <c r="BE178" s="195">
        <f t="shared" si="14"/>
        <v>0</v>
      </c>
      <c r="BF178" s="195">
        <f t="shared" si="15"/>
        <v>0</v>
      </c>
      <c r="BG178" s="195">
        <f t="shared" si="16"/>
        <v>0</v>
      </c>
      <c r="BH178" s="195">
        <f t="shared" si="17"/>
        <v>0</v>
      </c>
      <c r="BI178" s="195">
        <f t="shared" si="18"/>
        <v>0</v>
      </c>
      <c r="BJ178" s="14" t="s">
        <v>81</v>
      </c>
      <c r="BK178" s="195">
        <f t="shared" si="19"/>
        <v>0</v>
      </c>
      <c r="BL178" s="14" t="s">
        <v>198</v>
      </c>
      <c r="BM178" s="194" t="s">
        <v>280</v>
      </c>
    </row>
    <row r="179" spans="1:65" s="2" customFormat="1" ht="21.75" customHeight="1">
      <c r="A179" s="31"/>
      <c r="B179" s="32"/>
      <c r="C179" s="183" t="s">
        <v>281</v>
      </c>
      <c r="D179" s="183" t="s">
        <v>130</v>
      </c>
      <c r="E179" s="184" t="s">
        <v>282</v>
      </c>
      <c r="F179" s="185" t="s">
        <v>283</v>
      </c>
      <c r="G179" s="186" t="s">
        <v>188</v>
      </c>
      <c r="H179" s="187">
        <v>1</v>
      </c>
      <c r="I179" s="188"/>
      <c r="J179" s="189">
        <f t="shared" si="10"/>
        <v>0</v>
      </c>
      <c r="K179" s="185" t="s">
        <v>1</v>
      </c>
      <c r="L179" s="36"/>
      <c r="M179" s="190" t="s">
        <v>1</v>
      </c>
      <c r="N179" s="191" t="s">
        <v>38</v>
      </c>
      <c r="O179" s="68"/>
      <c r="P179" s="192">
        <f t="shared" si="11"/>
        <v>0</v>
      </c>
      <c r="Q179" s="192">
        <v>0</v>
      </c>
      <c r="R179" s="192">
        <f t="shared" si="12"/>
        <v>0</v>
      </c>
      <c r="S179" s="192">
        <v>0</v>
      </c>
      <c r="T179" s="193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198</v>
      </c>
      <c r="AT179" s="194" t="s">
        <v>130</v>
      </c>
      <c r="AU179" s="194" t="s">
        <v>83</v>
      </c>
      <c r="AY179" s="14" t="s">
        <v>128</v>
      </c>
      <c r="BE179" s="195">
        <f t="shared" si="14"/>
        <v>0</v>
      </c>
      <c r="BF179" s="195">
        <f t="shared" si="15"/>
        <v>0</v>
      </c>
      <c r="BG179" s="195">
        <f t="shared" si="16"/>
        <v>0</v>
      </c>
      <c r="BH179" s="195">
        <f t="shared" si="17"/>
        <v>0</v>
      </c>
      <c r="BI179" s="195">
        <f t="shared" si="18"/>
        <v>0</v>
      </c>
      <c r="BJ179" s="14" t="s">
        <v>81</v>
      </c>
      <c r="BK179" s="195">
        <f t="shared" si="19"/>
        <v>0</v>
      </c>
      <c r="BL179" s="14" t="s">
        <v>198</v>
      </c>
      <c r="BM179" s="194" t="s">
        <v>284</v>
      </c>
    </row>
    <row r="180" spans="1:65" s="2" customFormat="1" ht="24.2" customHeight="1">
      <c r="A180" s="31"/>
      <c r="B180" s="32"/>
      <c r="C180" s="183" t="s">
        <v>285</v>
      </c>
      <c r="D180" s="183" t="s">
        <v>130</v>
      </c>
      <c r="E180" s="184" t="s">
        <v>286</v>
      </c>
      <c r="F180" s="185" t="s">
        <v>287</v>
      </c>
      <c r="G180" s="186" t="s">
        <v>236</v>
      </c>
      <c r="H180" s="196"/>
      <c r="I180" s="188"/>
      <c r="J180" s="189">
        <f t="shared" si="10"/>
        <v>0</v>
      </c>
      <c r="K180" s="185" t="s">
        <v>178</v>
      </c>
      <c r="L180" s="36"/>
      <c r="M180" s="190" t="s">
        <v>1</v>
      </c>
      <c r="N180" s="191" t="s">
        <v>38</v>
      </c>
      <c r="O180" s="68"/>
      <c r="P180" s="192">
        <f t="shared" si="11"/>
        <v>0</v>
      </c>
      <c r="Q180" s="192">
        <v>0</v>
      </c>
      <c r="R180" s="192">
        <f t="shared" si="12"/>
        <v>0</v>
      </c>
      <c r="S180" s="192">
        <v>0</v>
      </c>
      <c r="T180" s="193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4" t="s">
        <v>198</v>
      </c>
      <c r="AT180" s="194" t="s">
        <v>130</v>
      </c>
      <c r="AU180" s="194" t="s">
        <v>83</v>
      </c>
      <c r="AY180" s="14" t="s">
        <v>128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14" t="s">
        <v>81</v>
      </c>
      <c r="BK180" s="195">
        <f t="shared" si="19"/>
        <v>0</v>
      </c>
      <c r="BL180" s="14" t="s">
        <v>198</v>
      </c>
      <c r="BM180" s="194" t="s">
        <v>288</v>
      </c>
    </row>
    <row r="181" spans="2:63" s="12" customFormat="1" ht="22.9" customHeight="1">
      <c r="B181" s="167"/>
      <c r="C181" s="168"/>
      <c r="D181" s="169" t="s">
        <v>72</v>
      </c>
      <c r="E181" s="181" t="s">
        <v>289</v>
      </c>
      <c r="F181" s="181" t="s">
        <v>290</v>
      </c>
      <c r="G181" s="168"/>
      <c r="H181" s="168"/>
      <c r="I181" s="171"/>
      <c r="J181" s="182">
        <f>BK181</f>
        <v>0</v>
      </c>
      <c r="K181" s="168"/>
      <c r="L181" s="173"/>
      <c r="M181" s="174"/>
      <c r="N181" s="175"/>
      <c r="O181" s="175"/>
      <c r="P181" s="176">
        <f>SUM(P182:P184)</f>
        <v>0</v>
      </c>
      <c r="Q181" s="175"/>
      <c r="R181" s="176">
        <f>SUM(R182:R184)</f>
        <v>0.1006544</v>
      </c>
      <c r="S181" s="175"/>
      <c r="T181" s="177">
        <f>SUM(T182:T184)</f>
        <v>0</v>
      </c>
      <c r="AR181" s="178" t="s">
        <v>83</v>
      </c>
      <c r="AT181" s="179" t="s">
        <v>72</v>
      </c>
      <c r="AU181" s="179" t="s">
        <v>81</v>
      </c>
      <c r="AY181" s="178" t="s">
        <v>128</v>
      </c>
      <c r="BK181" s="180">
        <f>SUM(BK182:BK184)</f>
        <v>0</v>
      </c>
    </row>
    <row r="182" spans="1:65" s="2" customFormat="1" ht="24.2" customHeight="1">
      <c r="A182" s="31"/>
      <c r="B182" s="32"/>
      <c r="C182" s="183" t="s">
        <v>291</v>
      </c>
      <c r="D182" s="183" t="s">
        <v>130</v>
      </c>
      <c r="E182" s="184" t="s">
        <v>292</v>
      </c>
      <c r="F182" s="185" t="s">
        <v>293</v>
      </c>
      <c r="G182" s="186" t="s">
        <v>133</v>
      </c>
      <c r="H182" s="187">
        <v>2.15</v>
      </c>
      <c r="I182" s="188"/>
      <c r="J182" s="189">
        <f>ROUND(I182*H182,2)</f>
        <v>0</v>
      </c>
      <c r="K182" s="185" t="s">
        <v>134</v>
      </c>
      <c r="L182" s="36"/>
      <c r="M182" s="190" t="s">
        <v>1</v>
      </c>
      <c r="N182" s="191" t="s">
        <v>38</v>
      </c>
      <c r="O182" s="68"/>
      <c r="P182" s="192">
        <f>O182*H182</f>
        <v>0</v>
      </c>
      <c r="Q182" s="192">
        <v>0.0334</v>
      </c>
      <c r="R182" s="192">
        <f>Q182*H182</f>
        <v>0.07181</v>
      </c>
      <c r="S182" s="192">
        <v>0</v>
      </c>
      <c r="T182" s="19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198</v>
      </c>
      <c r="AT182" s="194" t="s">
        <v>130</v>
      </c>
      <c r="AU182" s="194" t="s">
        <v>83</v>
      </c>
      <c r="AY182" s="14" t="s">
        <v>128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4" t="s">
        <v>81</v>
      </c>
      <c r="BK182" s="195">
        <f>ROUND(I182*H182,2)</f>
        <v>0</v>
      </c>
      <c r="BL182" s="14" t="s">
        <v>198</v>
      </c>
      <c r="BM182" s="194" t="s">
        <v>294</v>
      </c>
    </row>
    <row r="183" spans="1:65" s="2" customFormat="1" ht="16.5" customHeight="1">
      <c r="A183" s="31"/>
      <c r="B183" s="32"/>
      <c r="C183" s="197" t="s">
        <v>295</v>
      </c>
      <c r="D183" s="197" t="s">
        <v>296</v>
      </c>
      <c r="E183" s="198" t="s">
        <v>297</v>
      </c>
      <c r="F183" s="199" t="s">
        <v>298</v>
      </c>
      <c r="G183" s="200" t="s">
        <v>133</v>
      </c>
      <c r="H183" s="201">
        <v>2.236</v>
      </c>
      <c r="I183" s="202"/>
      <c r="J183" s="203">
        <f>ROUND(I183*H183,2)</f>
        <v>0</v>
      </c>
      <c r="K183" s="199" t="s">
        <v>134</v>
      </c>
      <c r="L183" s="204"/>
      <c r="M183" s="205" t="s">
        <v>1</v>
      </c>
      <c r="N183" s="206" t="s">
        <v>38</v>
      </c>
      <c r="O183" s="68"/>
      <c r="P183" s="192">
        <f>O183*H183</f>
        <v>0</v>
      </c>
      <c r="Q183" s="192">
        <v>0.0129</v>
      </c>
      <c r="R183" s="192">
        <f>Q183*H183</f>
        <v>0.028844400000000003</v>
      </c>
      <c r="S183" s="192">
        <v>0</v>
      </c>
      <c r="T183" s="19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273</v>
      </c>
      <c r="AT183" s="194" t="s">
        <v>296</v>
      </c>
      <c r="AU183" s="194" t="s">
        <v>83</v>
      </c>
      <c r="AY183" s="14" t="s">
        <v>128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4" t="s">
        <v>81</v>
      </c>
      <c r="BK183" s="195">
        <f>ROUND(I183*H183,2)</f>
        <v>0</v>
      </c>
      <c r="BL183" s="14" t="s">
        <v>198</v>
      </c>
      <c r="BM183" s="194" t="s">
        <v>299</v>
      </c>
    </row>
    <row r="184" spans="1:65" s="2" customFormat="1" ht="24.2" customHeight="1">
      <c r="A184" s="31"/>
      <c r="B184" s="32"/>
      <c r="C184" s="183" t="s">
        <v>300</v>
      </c>
      <c r="D184" s="183" t="s">
        <v>130</v>
      </c>
      <c r="E184" s="184" t="s">
        <v>301</v>
      </c>
      <c r="F184" s="185" t="s">
        <v>302</v>
      </c>
      <c r="G184" s="186" t="s">
        <v>236</v>
      </c>
      <c r="H184" s="196"/>
      <c r="I184" s="188"/>
      <c r="J184" s="189">
        <f>ROUND(I184*H184,2)</f>
        <v>0</v>
      </c>
      <c r="K184" s="185" t="s">
        <v>134</v>
      </c>
      <c r="L184" s="36"/>
      <c r="M184" s="190" t="s">
        <v>1</v>
      </c>
      <c r="N184" s="191" t="s">
        <v>38</v>
      </c>
      <c r="O184" s="68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4" t="s">
        <v>198</v>
      </c>
      <c r="AT184" s="194" t="s">
        <v>130</v>
      </c>
      <c r="AU184" s="194" t="s">
        <v>83</v>
      </c>
      <c r="AY184" s="14" t="s">
        <v>128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4" t="s">
        <v>81</v>
      </c>
      <c r="BK184" s="195">
        <f>ROUND(I184*H184,2)</f>
        <v>0</v>
      </c>
      <c r="BL184" s="14" t="s">
        <v>198</v>
      </c>
      <c r="BM184" s="194" t="s">
        <v>303</v>
      </c>
    </row>
    <row r="185" spans="2:63" s="12" customFormat="1" ht="22.9" customHeight="1">
      <c r="B185" s="167"/>
      <c r="C185" s="168"/>
      <c r="D185" s="169" t="s">
        <v>72</v>
      </c>
      <c r="E185" s="181" t="s">
        <v>304</v>
      </c>
      <c r="F185" s="181" t="s">
        <v>305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SUM(P186:P187)</f>
        <v>0</v>
      </c>
      <c r="Q185" s="175"/>
      <c r="R185" s="176">
        <f>SUM(R186:R187)</f>
        <v>0.02124</v>
      </c>
      <c r="S185" s="175"/>
      <c r="T185" s="177">
        <f>SUM(T186:T187)</f>
        <v>0</v>
      </c>
      <c r="AR185" s="178" t="s">
        <v>83</v>
      </c>
      <c r="AT185" s="179" t="s">
        <v>72</v>
      </c>
      <c r="AU185" s="179" t="s">
        <v>81</v>
      </c>
      <c r="AY185" s="178" t="s">
        <v>128</v>
      </c>
      <c r="BK185" s="180">
        <f>SUM(BK186:BK187)</f>
        <v>0</v>
      </c>
    </row>
    <row r="186" spans="1:65" s="2" customFormat="1" ht="24.2" customHeight="1">
      <c r="A186" s="31"/>
      <c r="B186" s="32"/>
      <c r="C186" s="183" t="s">
        <v>306</v>
      </c>
      <c r="D186" s="183" t="s">
        <v>130</v>
      </c>
      <c r="E186" s="184" t="s">
        <v>307</v>
      </c>
      <c r="F186" s="185" t="s">
        <v>308</v>
      </c>
      <c r="G186" s="186" t="s">
        <v>188</v>
      </c>
      <c r="H186" s="187">
        <v>1</v>
      </c>
      <c r="I186" s="188"/>
      <c r="J186" s="189">
        <f>ROUND(I186*H186,2)</f>
        <v>0</v>
      </c>
      <c r="K186" s="185" t="s">
        <v>178</v>
      </c>
      <c r="L186" s="36"/>
      <c r="M186" s="190" t="s">
        <v>1</v>
      </c>
      <c r="N186" s="191" t="s">
        <v>38</v>
      </c>
      <c r="O186" s="68"/>
      <c r="P186" s="192">
        <f>O186*H186</f>
        <v>0</v>
      </c>
      <c r="Q186" s="192">
        <v>0.02124</v>
      </c>
      <c r="R186" s="192">
        <f>Q186*H186</f>
        <v>0.02124</v>
      </c>
      <c r="S186" s="192">
        <v>0</v>
      </c>
      <c r="T186" s="193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4" t="s">
        <v>198</v>
      </c>
      <c r="AT186" s="194" t="s">
        <v>130</v>
      </c>
      <c r="AU186" s="194" t="s">
        <v>83</v>
      </c>
      <c r="AY186" s="14" t="s">
        <v>128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4" t="s">
        <v>81</v>
      </c>
      <c r="BK186" s="195">
        <f>ROUND(I186*H186,2)</f>
        <v>0</v>
      </c>
      <c r="BL186" s="14" t="s">
        <v>198</v>
      </c>
      <c r="BM186" s="194" t="s">
        <v>309</v>
      </c>
    </row>
    <row r="187" spans="1:65" s="2" customFormat="1" ht="24.2" customHeight="1">
      <c r="A187" s="31"/>
      <c r="B187" s="32"/>
      <c r="C187" s="183" t="s">
        <v>310</v>
      </c>
      <c r="D187" s="183" t="s">
        <v>130</v>
      </c>
      <c r="E187" s="184" t="s">
        <v>311</v>
      </c>
      <c r="F187" s="185" t="s">
        <v>312</v>
      </c>
      <c r="G187" s="186" t="s">
        <v>236</v>
      </c>
      <c r="H187" s="196"/>
      <c r="I187" s="188"/>
      <c r="J187" s="189">
        <f>ROUND(I187*H187,2)</f>
        <v>0</v>
      </c>
      <c r="K187" s="185" t="s">
        <v>178</v>
      </c>
      <c r="L187" s="36"/>
      <c r="M187" s="190" t="s">
        <v>1</v>
      </c>
      <c r="N187" s="191" t="s">
        <v>38</v>
      </c>
      <c r="O187" s="68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4" t="s">
        <v>198</v>
      </c>
      <c r="AT187" s="194" t="s">
        <v>130</v>
      </c>
      <c r="AU187" s="194" t="s">
        <v>83</v>
      </c>
      <c r="AY187" s="14" t="s">
        <v>128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4" t="s">
        <v>81</v>
      </c>
      <c r="BK187" s="195">
        <f>ROUND(I187*H187,2)</f>
        <v>0</v>
      </c>
      <c r="BL187" s="14" t="s">
        <v>198</v>
      </c>
      <c r="BM187" s="194" t="s">
        <v>313</v>
      </c>
    </row>
    <row r="188" spans="2:63" s="12" customFormat="1" ht="25.9" customHeight="1">
      <c r="B188" s="167"/>
      <c r="C188" s="168"/>
      <c r="D188" s="169" t="s">
        <v>72</v>
      </c>
      <c r="E188" s="170" t="s">
        <v>314</v>
      </c>
      <c r="F188" s="170" t="s">
        <v>315</v>
      </c>
      <c r="G188" s="168"/>
      <c r="H188" s="168"/>
      <c r="I188" s="171"/>
      <c r="J188" s="172">
        <f>BK188</f>
        <v>0</v>
      </c>
      <c r="K188" s="168"/>
      <c r="L188" s="173"/>
      <c r="M188" s="174"/>
      <c r="N188" s="175"/>
      <c r="O188" s="175"/>
      <c r="P188" s="176">
        <f>P189+P191+P194+P196</f>
        <v>0</v>
      </c>
      <c r="Q188" s="175"/>
      <c r="R188" s="176">
        <f>R189+R191+R194+R196</f>
        <v>0</v>
      </c>
      <c r="S188" s="175"/>
      <c r="T188" s="177">
        <f>T189+T191+T194+T196</f>
        <v>0</v>
      </c>
      <c r="AR188" s="178" t="s">
        <v>148</v>
      </c>
      <c r="AT188" s="179" t="s">
        <v>72</v>
      </c>
      <c r="AU188" s="179" t="s">
        <v>73</v>
      </c>
      <c r="AY188" s="178" t="s">
        <v>128</v>
      </c>
      <c r="BK188" s="180">
        <f>BK189+BK191+BK194+BK196</f>
        <v>0</v>
      </c>
    </row>
    <row r="189" spans="2:63" s="12" customFormat="1" ht="22.9" customHeight="1">
      <c r="B189" s="167"/>
      <c r="C189" s="168"/>
      <c r="D189" s="169" t="s">
        <v>72</v>
      </c>
      <c r="E189" s="181" t="s">
        <v>316</v>
      </c>
      <c r="F189" s="181" t="s">
        <v>317</v>
      </c>
      <c r="G189" s="168"/>
      <c r="H189" s="168"/>
      <c r="I189" s="171"/>
      <c r="J189" s="182">
        <f>BK189</f>
        <v>0</v>
      </c>
      <c r="K189" s="168"/>
      <c r="L189" s="173"/>
      <c r="M189" s="174"/>
      <c r="N189" s="175"/>
      <c r="O189" s="175"/>
      <c r="P189" s="176">
        <f>P190</f>
        <v>0</v>
      </c>
      <c r="Q189" s="175"/>
      <c r="R189" s="176">
        <f>R190</f>
        <v>0</v>
      </c>
      <c r="S189" s="175"/>
      <c r="T189" s="177">
        <f>T190</f>
        <v>0</v>
      </c>
      <c r="AR189" s="178" t="s">
        <v>148</v>
      </c>
      <c r="AT189" s="179" t="s">
        <v>72</v>
      </c>
      <c r="AU189" s="179" t="s">
        <v>81</v>
      </c>
      <c r="AY189" s="178" t="s">
        <v>128</v>
      </c>
      <c r="BK189" s="180">
        <f>BK190</f>
        <v>0</v>
      </c>
    </row>
    <row r="190" spans="1:65" s="2" customFormat="1" ht="16.5" customHeight="1">
      <c r="A190" s="31"/>
      <c r="B190" s="32"/>
      <c r="C190" s="183" t="s">
        <v>318</v>
      </c>
      <c r="D190" s="183" t="s">
        <v>130</v>
      </c>
      <c r="E190" s="184" t="s">
        <v>319</v>
      </c>
      <c r="F190" s="185" t="s">
        <v>320</v>
      </c>
      <c r="G190" s="186" t="s">
        <v>236</v>
      </c>
      <c r="H190" s="196"/>
      <c r="I190" s="188"/>
      <c r="J190" s="189">
        <f>ROUND(I190*H190,2)</f>
        <v>0</v>
      </c>
      <c r="K190" s="185" t="s">
        <v>321</v>
      </c>
      <c r="L190" s="36"/>
      <c r="M190" s="190" t="s">
        <v>1</v>
      </c>
      <c r="N190" s="191" t="s">
        <v>38</v>
      </c>
      <c r="O190" s="68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4" t="s">
        <v>322</v>
      </c>
      <c r="AT190" s="194" t="s">
        <v>130</v>
      </c>
      <c r="AU190" s="194" t="s">
        <v>83</v>
      </c>
      <c r="AY190" s="14" t="s">
        <v>128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4" t="s">
        <v>81</v>
      </c>
      <c r="BK190" s="195">
        <f>ROUND(I190*H190,2)</f>
        <v>0</v>
      </c>
      <c r="BL190" s="14" t="s">
        <v>322</v>
      </c>
      <c r="BM190" s="194" t="s">
        <v>323</v>
      </c>
    </row>
    <row r="191" spans="2:63" s="12" customFormat="1" ht="22.9" customHeight="1">
      <c r="B191" s="167"/>
      <c r="C191" s="168"/>
      <c r="D191" s="169" t="s">
        <v>72</v>
      </c>
      <c r="E191" s="181" t="s">
        <v>324</v>
      </c>
      <c r="F191" s="181" t="s">
        <v>325</v>
      </c>
      <c r="G191" s="168"/>
      <c r="H191" s="168"/>
      <c r="I191" s="171"/>
      <c r="J191" s="182">
        <f>BK191</f>
        <v>0</v>
      </c>
      <c r="K191" s="168"/>
      <c r="L191" s="173"/>
      <c r="M191" s="174"/>
      <c r="N191" s="175"/>
      <c r="O191" s="175"/>
      <c r="P191" s="176">
        <f>SUM(P192:P193)</f>
        <v>0</v>
      </c>
      <c r="Q191" s="175"/>
      <c r="R191" s="176">
        <f>SUM(R192:R193)</f>
        <v>0</v>
      </c>
      <c r="S191" s="175"/>
      <c r="T191" s="177">
        <f>SUM(T192:T193)</f>
        <v>0</v>
      </c>
      <c r="AR191" s="178" t="s">
        <v>148</v>
      </c>
      <c r="AT191" s="179" t="s">
        <v>72</v>
      </c>
      <c r="AU191" s="179" t="s">
        <v>81</v>
      </c>
      <c r="AY191" s="178" t="s">
        <v>128</v>
      </c>
      <c r="BK191" s="180">
        <f>SUM(BK192:BK193)</f>
        <v>0</v>
      </c>
    </row>
    <row r="192" spans="1:65" s="2" customFormat="1" ht="16.5" customHeight="1">
      <c r="A192" s="31"/>
      <c r="B192" s="32"/>
      <c r="C192" s="183" t="s">
        <v>326</v>
      </c>
      <c r="D192" s="183" t="s">
        <v>130</v>
      </c>
      <c r="E192" s="184" t="s">
        <v>327</v>
      </c>
      <c r="F192" s="185" t="s">
        <v>328</v>
      </c>
      <c r="G192" s="186" t="s">
        <v>236</v>
      </c>
      <c r="H192" s="196"/>
      <c r="I192" s="188"/>
      <c r="J192" s="189">
        <f>ROUND(I192*H192,2)</f>
        <v>0</v>
      </c>
      <c r="K192" s="185" t="s">
        <v>321</v>
      </c>
      <c r="L192" s="36"/>
      <c r="M192" s="190" t="s">
        <v>1</v>
      </c>
      <c r="N192" s="191" t="s">
        <v>38</v>
      </c>
      <c r="O192" s="68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4" t="s">
        <v>322</v>
      </c>
      <c r="AT192" s="194" t="s">
        <v>130</v>
      </c>
      <c r="AU192" s="194" t="s">
        <v>83</v>
      </c>
      <c r="AY192" s="14" t="s">
        <v>128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4" t="s">
        <v>81</v>
      </c>
      <c r="BK192" s="195">
        <f>ROUND(I192*H192,2)</f>
        <v>0</v>
      </c>
      <c r="BL192" s="14" t="s">
        <v>322</v>
      </c>
      <c r="BM192" s="194" t="s">
        <v>329</v>
      </c>
    </row>
    <row r="193" spans="1:65" s="2" customFormat="1" ht="16.5" customHeight="1">
      <c r="A193" s="31"/>
      <c r="B193" s="32"/>
      <c r="C193" s="183" t="s">
        <v>330</v>
      </c>
      <c r="D193" s="183" t="s">
        <v>130</v>
      </c>
      <c r="E193" s="184" t="s">
        <v>331</v>
      </c>
      <c r="F193" s="185" t="s">
        <v>332</v>
      </c>
      <c r="G193" s="186" t="s">
        <v>236</v>
      </c>
      <c r="H193" s="196"/>
      <c r="I193" s="188"/>
      <c r="J193" s="189">
        <f>ROUND(I193*H193,2)</f>
        <v>0</v>
      </c>
      <c r="K193" s="185" t="s">
        <v>321</v>
      </c>
      <c r="L193" s="36"/>
      <c r="M193" s="190" t="s">
        <v>1</v>
      </c>
      <c r="N193" s="191" t="s">
        <v>38</v>
      </c>
      <c r="O193" s="68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4" t="s">
        <v>322</v>
      </c>
      <c r="AT193" s="194" t="s">
        <v>130</v>
      </c>
      <c r="AU193" s="194" t="s">
        <v>83</v>
      </c>
      <c r="AY193" s="14" t="s">
        <v>128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4" t="s">
        <v>81</v>
      </c>
      <c r="BK193" s="195">
        <f>ROUND(I193*H193,2)</f>
        <v>0</v>
      </c>
      <c r="BL193" s="14" t="s">
        <v>322</v>
      </c>
      <c r="BM193" s="194" t="s">
        <v>333</v>
      </c>
    </row>
    <row r="194" spans="2:63" s="12" customFormat="1" ht="22.9" customHeight="1">
      <c r="B194" s="167"/>
      <c r="C194" s="168"/>
      <c r="D194" s="169" t="s">
        <v>72</v>
      </c>
      <c r="E194" s="181" t="s">
        <v>334</v>
      </c>
      <c r="F194" s="181" t="s">
        <v>335</v>
      </c>
      <c r="G194" s="168"/>
      <c r="H194" s="168"/>
      <c r="I194" s="171"/>
      <c r="J194" s="182">
        <f>BK194</f>
        <v>0</v>
      </c>
      <c r="K194" s="168"/>
      <c r="L194" s="173"/>
      <c r="M194" s="174"/>
      <c r="N194" s="175"/>
      <c r="O194" s="175"/>
      <c r="P194" s="176">
        <f>P195</f>
        <v>0</v>
      </c>
      <c r="Q194" s="175"/>
      <c r="R194" s="176">
        <f>R195</f>
        <v>0</v>
      </c>
      <c r="S194" s="175"/>
      <c r="T194" s="177">
        <f>T195</f>
        <v>0</v>
      </c>
      <c r="AR194" s="178" t="s">
        <v>148</v>
      </c>
      <c r="AT194" s="179" t="s">
        <v>72</v>
      </c>
      <c r="AU194" s="179" t="s">
        <v>81</v>
      </c>
      <c r="AY194" s="178" t="s">
        <v>128</v>
      </c>
      <c r="BK194" s="180">
        <f>BK195</f>
        <v>0</v>
      </c>
    </row>
    <row r="195" spans="1:65" s="2" customFormat="1" ht="16.5" customHeight="1">
      <c r="A195" s="31"/>
      <c r="B195" s="32"/>
      <c r="C195" s="183" t="s">
        <v>336</v>
      </c>
      <c r="D195" s="183" t="s">
        <v>130</v>
      </c>
      <c r="E195" s="184" t="s">
        <v>337</v>
      </c>
      <c r="F195" s="185" t="s">
        <v>338</v>
      </c>
      <c r="G195" s="186" t="s">
        <v>236</v>
      </c>
      <c r="H195" s="196"/>
      <c r="I195" s="188"/>
      <c r="J195" s="189">
        <f>ROUND(I195*H195,2)</f>
        <v>0</v>
      </c>
      <c r="K195" s="185" t="s">
        <v>321</v>
      </c>
      <c r="L195" s="36"/>
      <c r="M195" s="190" t="s">
        <v>1</v>
      </c>
      <c r="N195" s="191" t="s">
        <v>38</v>
      </c>
      <c r="O195" s="68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4" t="s">
        <v>322</v>
      </c>
      <c r="AT195" s="194" t="s">
        <v>130</v>
      </c>
      <c r="AU195" s="194" t="s">
        <v>83</v>
      </c>
      <c r="AY195" s="14" t="s">
        <v>128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4" t="s">
        <v>81</v>
      </c>
      <c r="BK195" s="195">
        <f>ROUND(I195*H195,2)</f>
        <v>0</v>
      </c>
      <c r="BL195" s="14" t="s">
        <v>322</v>
      </c>
      <c r="BM195" s="194" t="s">
        <v>339</v>
      </c>
    </row>
    <row r="196" spans="2:63" s="12" customFormat="1" ht="22.9" customHeight="1">
      <c r="B196" s="167"/>
      <c r="C196" s="168"/>
      <c r="D196" s="169" t="s">
        <v>72</v>
      </c>
      <c r="E196" s="181" t="s">
        <v>340</v>
      </c>
      <c r="F196" s="181" t="s">
        <v>341</v>
      </c>
      <c r="G196" s="168"/>
      <c r="H196" s="168"/>
      <c r="I196" s="171"/>
      <c r="J196" s="182">
        <f>BK196</f>
        <v>0</v>
      </c>
      <c r="K196" s="168"/>
      <c r="L196" s="173"/>
      <c r="M196" s="174"/>
      <c r="N196" s="175"/>
      <c r="O196" s="175"/>
      <c r="P196" s="176">
        <f>P197</f>
        <v>0</v>
      </c>
      <c r="Q196" s="175"/>
      <c r="R196" s="176">
        <f>R197</f>
        <v>0</v>
      </c>
      <c r="S196" s="175"/>
      <c r="T196" s="177">
        <f>T197</f>
        <v>0</v>
      </c>
      <c r="AR196" s="178" t="s">
        <v>148</v>
      </c>
      <c r="AT196" s="179" t="s">
        <v>72</v>
      </c>
      <c r="AU196" s="179" t="s">
        <v>81</v>
      </c>
      <c r="AY196" s="178" t="s">
        <v>128</v>
      </c>
      <c r="BK196" s="180">
        <f>BK197</f>
        <v>0</v>
      </c>
    </row>
    <row r="197" spans="1:65" s="2" customFormat="1" ht="24.2" customHeight="1">
      <c r="A197" s="31"/>
      <c r="B197" s="32"/>
      <c r="C197" s="183" t="s">
        <v>342</v>
      </c>
      <c r="D197" s="183" t="s">
        <v>130</v>
      </c>
      <c r="E197" s="184" t="s">
        <v>343</v>
      </c>
      <c r="F197" s="185" t="s">
        <v>344</v>
      </c>
      <c r="G197" s="186" t="s">
        <v>236</v>
      </c>
      <c r="H197" s="196"/>
      <c r="I197" s="188"/>
      <c r="J197" s="189">
        <f>ROUND(I197*H197,2)</f>
        <v>0</v>
      </c>
      <c r="K197" s="185" t="s">
        <v>321</v>
      </c>
      <c r="L197" s="36"/>
      <c r="M197" s="207" t="s">
        <v>1</v>
      </c>
      <c r="N197" s="208" t="s">
        <v>38</v>
      </c>
      <c r="O197" s="209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4" t="s">
        <v>322</v>
      </c>
      <c r="AT197" s="194" t="s">
        <v>130</v>
      </c>
      <c r="AU197" s="194" t="s">
        <v>83</v>
      </c>
      <c r="AY197" s="14" t="s">
        <v>128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4" t="s">
        <v>81</v>
      </c>
      <c r="BK197" s="195">
        <f>ROUND(I197*H197,2)</f>
        <v>0</v>
      </c>
      <c r="BL197" s="14" t="s">
        <v>322</v>
      </c>
      <c r="BM197" s="194" t="s">
        <v>345</v>
      </c>
    </row>
    <row r="198" spans="1:31" s="2" customFormat="1" ht="6.95" customHeight="1">
      <c r="A198" s="31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36"/>
      <c r="M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</sheetData>
  <sheetProtection algorithmName="SHA-512" hashValue="8nFquIUuSape9GBLqwEODFGNbafzUi5K2MAcwxczDoE9YRXp4bzCN2IHXyHyEEkW0YFtS+GbGOlICBY1FDtvbw==" saltValue="QvOVhLPekAx9ITC6/VLFlcJRVpDj6UILB4quhZDFN+HCDgN+IXUd9XiEGC4YeLsH9jdOfUFMXohLqN9BuqN+sg==" spinCount="100000" sheet="1" objects="1" scenarios="1" formatColumns="0" formatRows="0" autoFilter="0"/>
  <autoFilter ref="C133:K19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4" t="s">
        <v>86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87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3" t="str">
        <f>'Rekapitulace stavby'!K6</f>
        <v>Přístřešek pro kola,zakrytí popelnic, Ve Smečkách 33, Praha 1</v>
      </c>
      <c r="F7" s="254"/>
      <c r="G7" s="254"/>
      <c r="H7" s="254"/>
      <c r="L7" s="17"/>
    </row>
    <row r="8" spans="1:31" s="2" customFormat="1" ht="12" customHeight="1">
      <c r="A8" s="31"/>
      <c r="B8" s="36"/>
      <c r="C8" s="31"/>
      <c r="D8" s="109" t="s">
        <v>88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5" t="s">
        <v>346</v>
      </c>
      <c r="F9" s="256"/>
      <c r="G9" s="256"/>
      <c r="H9" s="25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>
        <f>'Rekapitulace stavby'!AN8</f>
        <v>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7" t="str">
        <f>'Rekapitulace stavby'!E14</f>
        <v>Vyplň údaj</v>
      </c>
      <c r="F18" s="258"/>
      <c r="G18" s="258"/>
      <c r="H18" s="258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24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59" t="s">
        <v>1</v>
      </c>
      <c r="F27" s="259"/>
      <c r="G27" s="259"/>
      <c r="H27" s="25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ROUND((SUM(BE128:BE173)),2)</f>
        <v>0</v>
      </c>
      <c r="G33" s="31"/>
      <c r="H33" s="31"/>
      <c r="I33" s="121">
        <v>0.21</v>
      </c>
      <c r="J33" s="120">
        <f>ROUND(((SUM(BE128:BE173))*I33),2)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ROUND((SUM(BF128:BF173)),2)</f>
        <v>0</v>
      </c>
      <c r="G34" s="31"/>
      <c r="H34" s="31"/>
      <c r="I34" s="121">
        <v>0.15</v>
      </c>
      <c r="J34" s="120">
        <f>ROUND(((SUM(BF128:BF173))*I34),2)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ROUND((SUM(BG128:BG173)),2)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ROUND((SUM(BH128:BH173)),2)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ROUND((SUM(BI128:BI173)),2)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0" t="str">
        <f>E7</f>
        <v>Přístřešek pro kola,zakrytí popelnic, Ve Smečkách 33, Praha 1</v>
      </c>
      <c r="F85" s="261"/>
      <c r="G85" s="261"/>
      <c r="H85" s="26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1" t="str">
        <f>E9</f>
        <v>Popelnice - zakrytí  popelnic</v>
      </c>
      <c r="F87" s="262"/>
      <c r="G87" s="262"/>
      <c r="H87" s="26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Ve Smečkách 33, Praha 1</v>
      </c>
      <c r="G89" s="33"/>
      <c r="H89" s="33"/>
      <c r="I89" s="26" t="s">
        <v>22</v>
      </c>
      <c r="J89" s="63">
        <f>IF(J12="","",J12)</f>
        <v>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91</v>
      </c>
      <c r="D94" s="141"/>
      <c r="E94" s="141"/>
      <c r="F94" s="141"/>
      <c r="G94" s="141"/>
      <c r="H94" s="141"/>
      <c r="I94" s="141"/>
      <c r="J94" s="142" t="s">
        <v>92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93</v>
      </c>
      <c r="D96" s="33"/>
      <c r="E96" s="33"/>
      <c r="F96" s="33"/>
      <c r="G96" s="33"/>
      <c r="H96" s="33"/>
      <c r="I96" s="33"/>
      <c r="J96" s="81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2:12" s="9" customFormat="1" ht="24.95" customHeight="1">
      <c r="B97" s="144"/>
      <c r="C97" s="145"/>
      <c r="D97" s="146" t="s">
        <v>95</v>
      </c>
      <c r="E97" s="147"/>
      <c r="F97" s="147"/>
      <c r="G97" s="147"/>
      <c r="H97" s="147"/>
      <c r="I97" s="147"/>
      <c r="J97" s="148">
        <f>J129</f>
        <v>0</v>
      </c>
      <c r="K97" s="145"/>
      <c r="L97" s="149"/>
    </row>
    <row r="98" spans="2:12" s="10" customFormat="1" ht="19.9" customHeight="1">
      <c r="B98" s="150"/>
      <c r="C98" s="151"/>
      <c r="D98" s="152" t="s">
        <v>96</v>
      </c>
      <c r="E98" s="153"/>
      <c r="F98" s="153"/>
      <c r="G98" s="153"/>
      <c r="H98" s="153"/>
      <c r="I98" s="153"/>
      <c r="J98" s="154">
        <f>J130</f>
        <v>0</v>
      </c>
      <c r="K98" s="151"/>
      <c r="L98" s="155"/>
    </row>
    <row r="99" spans="2:12" s="10" customFormat="1" ht="19.9" customHeight="1">
      <c r="B99" s="150"/>
      <c r="C99" s="151"/>
      <c r="D99" s="152" t="s">
        <v>97</v>
      </c>
      <c r="E99" s="153"/>
      <c r="F99" s="153"/>
      <c r="G99" s="153"/>
      <c r="H99" s="153"/>
      <c r="I99" s="153"/>
      <c r="J99" s="154">
        <f>J140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99</v>
      </c>
      <c r="E100" s="153"/>
      <c r="F100" s="153"/>
      <c r="G100" s="153"/>
      <c r="H100" s="153"/>
      <c r="I100" s="153"/>
      <c r="J100" s="154">
        <f>J143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101</v>
      </c>
      <c r="E101" s="153"/>
      <c r="F101" s="153"/>
      <c r="G101" s="153"/>
      <c r="H101" s="153"/>
      <c r="I101" s="153"/>
      <c r="J101" s="154">
        <f>J146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102</v>
      </c>
      <c r="E102" s="147"/>
      <c r="F102" s="147"/>
      <c r="G102" s="147"/>
      <c r="H102" s="147"/>
      <c r="I102" s="147"/>
      <c r="J102" s="148">
        <f>J149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105</v>
      </c>
      <c r="E103" s="153"/>
      <c r="F103" s="153"/>
      <c r="G103" s="153"/>
      <c r="H103" s="153"/>
      <c r="I103" s="153"/>
      <c r="J103" s="154">
        <f>J150</f>
        <v>0</v>
      </c>
      <c r="K103" s="151"/>
      <c r="L103" s="155"/>
    </row>
    <row r="104" spans="2:12" s="9" customFormat="1" ht="24.95" customHeight="1">
      <c r="B104" s="144"/>
      <c r="C104" s="145"/>
      <c r="D104" s="146" t="s">
        <v>108</v>
      </c>
      <c r="E104" s="147"/>
      <c r="F104" s="147"/>
      <c r="G104" s="147"/>
      <c r="H104" s="147"/>
      <c r="I104" s="147"/>
      <c r="J104" s="148">
        <f>J164</f>
        <v>0</v>
      </c>
      <c r="K104" s="145"/>
      <c r="L104" s="149"/>
    </row>
    <row r="105" spans="2:12" s="10" customFormat="1" ht="19.9" customHeight="1">
      <c r="B105" s="150"/>
      <c r="C105" s="151"/>
      <c r="D105" s="152" t="s">
        <v>109</v>
      </c>
      <c r="E105" s="153"/>
      <c r="F105" s="153"/>
      <c r="G105" s="153"/>
      <c r="H105" s="153"/>
      <c r="I105" s="153"/>
      <c r="J105" s="154">
        <f>J165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110</v>
      </c>
      <c r="E106" s="153"/>
      <c r="F106" s="153"/>
      <c r="G106" s="153"/>
      <c r="H106" s="153"/>
      <c r="I106" s="153"/>
      <c r="J106" s="154">
        <f>J167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111</v>
      </c>
      <c r="E107" s="153"/>
      <c r="F107" s="153"/>
      <c r="G107" s="153"/>
      <c r="H107" s="153"/>
      <c r="I107" s="153"/>
      <c r="J107" s="154">
        <f>J170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112</v>
      </c>
      <c r="E108" s="153"/>
      <c r="F108" s="153"/>
      <c r="G108" s="153"/>
      <c r="H108" s="153"/>
      <c r="I108" s="153"/>
      <c r="J108" s="154">
        <f>J172</f>
        <v>0</v>
      </c>
      <c r="K108" s="151"/>
      <c r="L108" s="155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113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60" t="str">
        <f>E7</f>
        <v>Přístřešek pro kola,zakrytí popelnic, Ve Smečkách 33, Praha 1</v>
      </c>
      <c r="F118" s="261"/>
      <c r="G118" s="261"/>
      <c r="H118" s="261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88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31" t="str">
        <f>E9</f>
        <v>Popelnice - zakrytí  popelnic</v>
      </c>
      <c r="F120" s="262"/>
      <c r="G120" s="262"/>
      <c r="H120" s="262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F12</f>
        <v>Ve Smečkách 33, Praha 1</v>
      </c>
      <c r="G122" s="33"/>
      <c r="H122" s="33"/>
      <c r="I122" s="26" t="s">
        <v>22</v>
      </c>
      <c r="J122" s="63">
        <f>IF(J12="","",J12)</f>
        <v>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23</v>
      </c>
      <c r="D124" s="33"/>
      <c r="E124" s="33"/>
      <c r="F124" s="24" t="str">
        <f>E15</f>
        <v xml:space="preserve"> </v>
      </c>
      <c r="G124" s="33"/>
      <c r="H124" s="33"/>
      <c r="I124" s="26" t="s">
        <v>29</v>
      </c>
      <c r="J124" s="29" t="str">
        <f>E21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56"/>
      <c r="B127" s="157"/>
      <c r="C127" s="158" t="s">
        <v>114</v>
      </c>
      <c r="D127" s="159" t="s">
        <v>58</v>
      </c>
      <c r="E127" s="159" t="s">
        <v>54</v>
      </c>
      <c r="F127" s="159" t="s">
        <v>55</v>
      </c>
      <c r="G127" s="159" t="s">
        <v>115</v>
      </c>
      <c r="H127" s="159" t="s">
        <v>116</v>
      </c>
      <c r="I127" s="159" t="s">
        <v>117</v>
      </c>
      <c r="J127" s="159" t="s">
        <v>92</v>
      </c>
      <c r="K127" s="160" t="s">
        <v>118</v>
      </c>
      <c r="L127" s="161"/>
      <c r="M127" s="72" t="s">
        <v>1</v>
      </c>
      <c r="N127" s="73" t="s">
        <v>37</v>
      </c>
      <c r="O127" s="73" t="s">
        <v>119</v>
      </c>
      <c r="P127" s="73" t="s">
        <v>120</v>
      </c>
      <c r="Q127" s="73" t="s">
        <v>121</v>
      </c>
      <c r="R127" s="73" t="s">
        <v>122</v>
      </c>
      <c r="S127" s="73" t="s">
        <v>123</v>
      </c>
      <c r="T127" s="74" t="s">
        <v>124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9" customHeight="1">
      <c r="A128" s="31"/>
      <c r="B128" s="32"/>
      <c r="C128" s="79" t="s">
        <v>125</v>
      </c>
      <c r="D128" s="33"/>
      <c r="E128" s="33"/>
      <c r="F128" s="33"/>
      <c r="G128" s="33"/>
      <c r="H128" s="33"/>
      <c r="I128" s="33"/>
      <c r="J128" s="162">
        <f>BK128</f>
        <v>0</v>
      </c>
      <c r="K128" s="33"/>
      <c r="L128" s="36"/>
      <c r="M128" s="75"/>
      <c r="N128" s="163"/>
      <c r="O128" s="76"/>
      <c r="P128" s="164">
        <f>P129+P149+P164</f>
        <v>0</v>
      </c>
      <c r="Q128" s="76"/>
      <c r="R128" s="164">
        <f>R129+R149+R164</f>
        <v>19.992781479999998</v>
      </c>
      <c r="S128" s="76"/>
      <c r="T128" s="165">
        <f>T129+T149+T164</f>
        <v>2.7104999999999997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94</v>
      </c>
      <c r="BK128" s="166">
        <f>BK129+BK149+BK164</f>
        <v>0</v>
      </c>
    </row>
    <row r="129" spans="2:63" s="12" customFormat="1" ht="25.9" customHeight="1">
      <c r="B129" s="167"/>
      <c r="C129" s="168"/>
      <c r="D129" s="169" t="s">
        <v>72</v>
      </c>
      <c r="E129" s="170" t="s">
        <v>126</v>
      </c>
      <c r="F129" s="170" t="s">
        <v>127</v>
      </c>
      <c r="G129" s="168"/>
      <c r="H129" s="168"/>
      <c r="I129" s="171"/>
      <c r="J129" s="172">
        <f>BK129</f>
        <v>0</v>
      </c>
      <c r="K129" s="168"/>
      <c r="L129" s="173"/>
      <c r="M129" s="174"/>
      <c r="N129" s="175"/>
      <c r="O129" s="175"/>
      <c r="P129" s="176">
        <f>P130+P140+P143+P146</f>
        <v>0</v>
      </c>
      <c r="Q129" s="175"/>
      <c r="R129" s="176">
        <f>R130+R140+R143+R146</f>
        <v>19.987036479999997</v>
      </c>
      <c r="S129" s="175"/>
      <c r="T129" s="177">
        <f>T130+T140+T143+T146</f>
        <v>2.7104999999999997</v>
      </c>
      <c r="AR129" s="178" t="s">
        <v>81</v>
      </c>
      <c r="AT129" s="179" t="s">
        <v>72</v>
      </c>
      <c r="AU129" s="179" t="s">
        <v>73</v>
      </c>
      <c r="AY129" s="178" t="s">
        <v>128</v>
      </c>
      <c r="BK129" s="180">
        <f>BK130+BK140+BK143+BK146</f>
        <v>0</v>
      </c>
    </row>
    <row r="130" spans="2:63" s="12" customFormat="1" ht="22.9" customHeight="1">
      <c r="B130" s="167"/>
      <c r="C130" s="168"/>
      <c r="D130" s="169" t="s">
        <v>72</v>
      </c>
      <c r="E130" s="181" t="s">
        <v>81</v>
      </c>
      <c r="F130" s="181" t="s">
        <v>129</v>
      </c>
      <c r="G130" s="168"/>
      <c r="H130" s="168"/>
      <c r="I130" s="171"/>
      <c r="J130" s="182">
        <f>BK130</f>
        <v>0</v>
      </c>
      <c r="K130" s="168"/>
      <c r="L130" s="173"/>
      <c r="M130" s="174"/>
      <c r="N130" s="175"/>
      <c r="O130" s="175"/>
      <c r="P130" s="176">
        <f>SUM(P131:P139)</f>
        <v>0</v>
      </c>
      <c r="Q130" s="175"/>
      <c r="R130" s="176">
        <f>SUM(R131:R139)</f>
        <v>0</v>
      </c>
      <c r="S130" s="175"/>
      <c r="T130" s="177">
        <f>SUM(T131:T139)</f>
        <v>2.7104999999999997</v>
      </c>
      <c r="AR130" s="178" t="s">
        <v>81</v>
      </c>
      <c r="AT130" s="179" t="s">
        <v>72</v>
      </c>
      <c r="AU130" s="179" t="s">
        <v>81</v>
      </c>
      <c r="AY130" s="178" t="s">
        <v>128</v>
      </c>
      <c r="BK130" s="180">
        <f>SUM(BK131:BK139)</f>
        <v>0</v>
      </c>
    </row>
    <row r="131" spans="1:65" s="2" customFormat="1" ht="24.2" customHeight="1">
      <c r="A131" s="31"/>
      <c r="B131" s="32"/>
      <c r="C131" s="183" t="s">
        <v>81</v>
      </c>
      <c r="D131" s="183" t="s">
        <v>130</v>
      </c>
      <c r="E131" s="184" t="s">
        <v>131</v>
      </c>
      <c r="F131" s="185" t="s">
        <v>132</v>
      </c>
      <c r="G131" s="186" t="s">
        <v>133</v>
      </c>
      <c r="H131" s="187">
        <v>6.5</v>
      </c>
      <c r="I131" s="188"/>
      <c r="J131" s="189">
        <f aca="true" t="shared" si="0" ref="J131:J139">ROUND(I131*H131,2)</f>
        <v>0</v>
      </c>
      <c r="K131" s="185" t="s">
        <v>134</v>
      </c>
      <c r="L131" s="36"/>
      <c r="M131" s="190" t="s">
        <v>1</v>
      </c>
      <c r="N131" s="191" t="s">
        <v>38</v>
      </c>
      <c r="O131" s="68"/>
      <c r="P131" s="192">
        <f aca="true" t="shared" si="1" ref="P131:P139">O131*H131</f>
        <v>0</v>
      </c>
      <c r="Q131" s="192">
        <v>0</v>
      </c>
      <c r="R131" s="192">
        <f aca="true" t="shared" si="2" ref="R131:R139">Q131*H131</f>
        <v>0</v>
      </c>
      <c r="S131" s="192">
        <v>0.417</v>
      </c>
      <c r="T131" s="193">
        <f aca="true" t="shared" si="3" ref="T131:T139">S131*H131</f>
        <v>2.7104999999999997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135</v>
      </c>
      <c r="AT131" s="194" t="s">
        <v>130</v>
      </c>
      <c r="AU131" s="194" t="s">
        <v>83</v>
      </c>
      <c r="AY131" s="14" t="s">
        <v>128</v>
      </c>
      <c r="BE131" s="195">
        <f aca="true" t="shared" si="4" ref="BE131:BE139">IF(N131="základní",J131,0)</f>
        <v>0</v>
      </c>
      <c r="BF131" s="195">
        <f aca="true" t="shared" si="5" ref="BF131:BF139">IF(N131="snížená",J131,0)</f>
        <v>0</v>
      </c>
      <c r="BG131" s="195">
        <f aca="true" t="shared" si="6" ref="BG131:BG139">IF(N131="zákl. přenesená",J131,0)</f>
        <v>0</v>
      </c>
      <c r="BH131" s="195">
        <f aca="true" t="shared" si="7" ref="BH131:BH139">IF(N131="sníž. přenesená",J131,0)</f>
        <v>0</v>
      </c>
      <c r="BI131" s="195">
        <f aca="true" t="shared" si="8" ref="BI131:BI139">IF(N131="nulová",J131,0)</f>
        <v>0</v>
      </c>
      <c r="BJ131" s="14" t="s">
        <v>81</v>
      </c>
      <c r="BK131" s="195">
        <f aca="true" t="shared" si="9" ref="BK131:BK139">ROUND(I131*H131,2)</f>
        <v>0</v>
      </c>
      <c r="BL131" s="14" t="s">
        <v>135</v>
      </c>
      <c r="BM131" s="194" t="s">
        <v>347</v>
      </c>
    </row>
    <row r="132" spans="1:65" s="2" customFormat="1" ht="33" customHeight="1">
      <c r="A132" s="31"/>
      <c r="B132" s="32"/>
      <c r="C132" s="183" t="s">
        <v>83</v>
      </c>
      <c r="D132" s="183" t="s">
        <v>130</v>
      </c>
      <c r="E132" s="184" t="s">
        <v>348</v>
      </c>
      <c r="F132" s="185" t="s">
        <v>349</v>
      </c>
      <c r="G132" s="186" t="s">
        <v>139</v>
      </c>
      <c r="H132" s="187">
        <v>0.624</v>
      </c>
      <c r="I132" s="188"/>
      <c r="J132" s="189">
        <f t="shared" si="0"/>
        <v>0</v>
      </c>
      <c r="K132" s="185" t="s">
        <v>178</v>
      </c>
      <c r="L132" s="36"/>
      <c r="M132" s="190" t="s">
        <v>1</v>
      </c>
      <c r="N132" s="191" t="s">
        <v>38</v>
      </c>
      <c r="O132" s="68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4" t="s">
        <v>135</v>
      </c>
      <c r="AT132" s="194" t="s">
        <v>130</v>
      </c>
      <c r="AU132" s="194" t="s">
        <v>83</v>
      </c>
      <c r="AY132" s="14" t="s">
        <v>128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4" t="s">
        <v>81</v>
      </c>
      <c r="BK132" s="195">
        <f t="shared" si="9"/>
        <v>0</v>
      </c>
      <c r="BL132" s="14" t="s">
        <v>135</v>
      </c>
      <c r="BM132" s="194" t="s">
        <v>350</v>
      </c>
    </row>
    <row r="133" spans="1:65" s="2" customFormat="1" ht="21.75" customHeight="1">
      <c r="A133" s="31"/>
      <c r="B133" s="32"/>
      <c r="C133" s="183" t="s">
        <v>141</v>
      </c>
      <c r="D133" s="183" t="s">
        <v>130</v>
      </c>
      <c r="E133" s="184" t="s">
        <v>137</v>
      </c>
      <c r="F133" s="185" t="s">
        <v>138</v>
      </c>
      <c r="G133" s="186" t="s">
        <v>259</v>
      </c>
      <c r="H133" s="187">
        <v>7</v>
      </c>
      <c r="I133" s="188"/>
      <c r="J133" s="189">
        <f t="shared" si="0"/>
        <v>0</v>
      </c>
      <c r="K133" s="185" t="s">
        <v>134</v>
      </c>
      <c r="L133" s="36"/>
      <c r="M133" s="190" t="s">
        <v>1</v>
      </c>
      <c r="N133" s="191" t="s">
        <v>38</v>
      </c>
      <c r="O133" s="68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135</v>
      </c>
      <c r="AT133" s="194" t="s">
        <v>130</v>
      </c>
      <c r="AU133" s="194" t="s">
        <v>83</v>
      </c>
      <c r="AY133" s="14" t="s">
        <v>128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4" t="s">
        <v>81</v>
      </c>
      <c r="BK133" s="195">
        <f t="shared" si="9"/>
        <v>0</v>
      </c>
      <c r="BL133" s="14" t="s">
        <v>135</v>
      </c>
      <c r="BM133" s="194" t="s">
        <v>351</v>
      </c>
    </row>
    <row r="134" spans="1:65" s="2" customFormat="1" ht="24.2" customHeight="1">
      <c r="A134" s="31"/>
      <c r="B134" s="32"/>
      <c r="C134" s="183" t="s">
        <v>135</v>
      </c>
      <c r="D134" s="183" t="s">
        <v>130</v>
      </c>
      <c r="E134" s="184" t="s">
        <v>142</v>
      </c>
      <c r="F134" s="185" t="s">
        <v>143</v>
      </c>
      <c r="G134" s="186" t="s">
        <v>139</v>
      </c>
      <c r="H134" s="187">
        <v>2.042</v>
      </c>
      <c r="I134" s="188"/>
      <c r="J134" s="189">
        <f t="shared" si="0"/>
        <v>0</v>
      </c>
      <c r="K134" s="185" t="s">
        <v>134</v>
      </c>
      <c r="L134" s="36"/>
      <c r="M134" s="190" t="s">
        <v>1</v>
      </c>
      <c r="N134" s="191" t="s">
        <v>38</v>
      </c>
      <c r="O134" s="68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4" t="s">
        <v>135</v>
      </c>
      <c r="AT134" s="194" t="s">
        <v>130</v>
      </c>
      <c r="AU134" s="194" t="s">
        <v>83</v>
      </c>
      <c r="AY134" s="14" t="s">
        <v>128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4" t="s">
        <v>81</v>
      </c>
      <c r="BK134" s="195">
        <f t="shared" si="9"/>
        <v>0</v>
      </c>
      <c r="BL134" s="14" t="s">
        <v>135</v>
      </c>
      <c r="BM134" s="194" t="s">
        <v>352</v>
      </c>
    </row>
    <row r="135" spans="1:65" s="2" customFormat="1" ht="24.2" customHeight="1">
      <c r="A135" s="31"/>
      <c r="B135" s="32"/>
      <c r="C135" s="183" t="s">
        <v>148</v>
      </c>
      <c r="D135" s="183" t="s">
        <v>130</v>
      </c>
      <c r="E135" s="184" t="s">
        <v>145</v>
      </c>
      <c r="F135" s="185" t="s">
        <v>146</v>
      </c>
      <c r="G135" s="186" t="s">
        <v>139</v>
      </c>
      <c r="H135" s="187">
        <v>2.042</v>
      </c>
      <c r="I135" s="188"/>
      <c r="J135" s="189">
        <f t="shared" si="0"/>
        <v>0</v>
      </c>
      <c r="K135" s="185" t="s">
        <v>134</v>
      </c>
      <c r="L135" s="36"/>
      <c r="M135" s="190" t="s">
        <v>1</v>
      </c>
      <c r="N135" s="191" t="s">
        <v>38</v>
      </c>
      <c r="O135" s="68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4" t="s">
        <v>135</v>
      </c>
      <c r="AT135" s="194" t="s">
        <v>130</v>
      </c>
      <c r="AU135" s="194" t="s">
        <v>83</v>
      </c>
      <c r="AY135" s="14" t="s">
        <v>128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4" t="s">
        <v>81</v>
      </c>
      <c r="BK135" s="195">
        <f t="shared" si="9"/>
        <v>0</v>
      </c>
      <c r="BL135" s="14" t="s">
        <v>135</v>
      </c>
      <c r="BM135" s="194" t="s">
        <v>353</v>
      </c>
    </row>
    <row r="136" spans="1:65" s="2" customFormat="1" ht="24.2" customHeight="1">
      <c r="A136" s="31"/>
      <c r="B136" s="32"/>
      <c r="C136" s="183" t="s">
        <v>152</v>
      </c>
      <c r="D136" s="183" t="s">
        <v>130</v>
      </c>
      <c r="E136" s="184" t="s">
        <v>149</v>
      </c>
      <c r="F136" s="185" t="s">
        <v>150</v>
      </c>
      <c r="G136" s="186" t="s">
        <v>139</v>
      </c>
      <c r="H136" s="187">
        <v>20.45</v>
      </c>
      <c r="I136" s="188"/>
      <c r="J136" s="189">
        <f t="shared" si="0"/>
        <v>0</v>
      </c>
      <c r="K136" s="185" t="s">
        <v>134</v>
      </c>
      <c r="L136" s="36"/>
      <c r="M136" s="190" t="s">
        <v>1</v>
      </c>
      <c r="N136" s="191" t="s">
        <v>38</v>
      </c>
      <c r="O136" s="68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135</v>
      </c>
      <c r="AT136" s="194" t="s">
        <v>130</v>
      </c>
      <c r="AU136" s="194" t="s">
        <v>83</v>
      </c>
      <c r="AY136" s="14" t="s">
        <v>128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4" t="s">
        <v>81</v>
      </c>
      <c r="BK136" s="195">
        <f t="shared" si="9"/>
        <v>0</v>
      </c>
      <c r="BL136" s="14" t="s">
        <v>135</v>
      </c>
      <c r="BM136" s="194" t="s">
        <v>354</v>
      </c>
    </row>
    <row r="137" spans="1:65" s="2" customFormat="1" ht="21.75" customHeight="1">
      <c r="A137" s="31"/>
      <c r="B137" s="32"/>
      <c r="C137" s="183" t="s">
        <v>156</v>
      </c>
      <c r="D137" s="183" t="s">
        <v>130</v>
      </c>
      <c r="E137" s="184" t="s">
        <v>153</v>
      </c>
      <c r="F137" s="185" t="s">
        <v>154</v>
      </c>
      <c r="G137" s="186" t="s">
        <v>139</v>
      </c>
      <c r="H137" s="187">
        <v>2.042</v>
      </c>
      <c r="I137" s="188"/>
      <c r="J137" s="189">
        <f t="shared" si="0"/>
        <v>0</v>
      </c>
      <c r="K137" s="185" t="s">
        <v>134</v>
      </c>
      <c r="L137" s="36"/>
      <c r="M137" s="190" t="s">
        <v>1</v>
      </c>
      <c r="N137" s="191" t="s">
        <v>38</v>
      </c>
      <c r="O137" s="68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135</v>
      </c>
      <c r="AT137" s="194" t="s">
        <v>130</v>
      </c>
      <c r="AU137" s="194" t="s">
        <v>83</v>
      </c>
      <c r="AY137" s="14" t="s">
        <v>128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4" t="s">
        <v>81</v>
      </c>
      <c r="BK137" s="195">
        <f t="shared" si="9"/>
        <v>0</v>
      </c>
      <c r="BL137" s="14" t="s">
        <v>135</v>
      </c>
      <c r="BM137" s="194" t="s">
        <v>355</v>
      </c>
    </row>
    <row r="138" spans="1:65" s="2" customFormat="1" ht="16.5" customHeight="1">
      <c r="A138" s="31"/>
      <c r="B138" s="32"/>
      <c r="C138" s="183" t="s">
        <v>160</v>
      </c>
      <c r="D138" s="183" t="s">
        <v>130</v>
      </c>
      <c r="E138" s="184" t="s">
        <v>157</v>
      </c>
      <c r="F138" s="185" t="s">
        <v>158</v>
      </c>
      <c r="G138" s="186" t="s">
        <v>139</v>
      </c>
      <c r="H138" s="187">
        <v>2.042</v>
      </c>
      <c r="I138" s="188"/>
      <c r="J138" s="189">
        <f t="shared" si="0"/>
        <v>0</v>
      </c>
      <c r="K138" s="185" t="s">
        <v>134</v>
      </c>
      <c r="L138" s="36"/>
      <c r="M138" s="190" t="s">
        <v>1</v>
      </c>
      <c r="N138" s="191" t="s">
        <v>38</v>
      </c>
      <c r="O138" s="68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135</v>
      </c>
      <c r="AT138" s="194" t="s">
        <v>130</v>
      </c>
      <c r="AU138" s="194" t="s">
        <v>83</v>
      </c>
      <c r="AY138" s="14" t="s">
        <v>128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81</v>
      </c>
      <c r="BK138" s="195">
        <f t="shared" si="9"/>
        <v>0</v>
      </c>
      <c r="BL138" s="14" t="s">
        <v>135</v>
      </c>
      <c r="BM138" s="194" t="s">
        <v>356</v>
      </c>
    </row>
    <row r="139" spans="1:65" s="2" customFormat="1" ht="24.2" customHeight="1">
      <c r="A139" s="31"/>
      <c r="B139" s="32"/>
      <c r="C139" s="183" t="s">
        <v>166</v>
      </c>
      <c r="D139" s="183" t="s">
        <v>130</v>
      </c>
      <c r="E139" s="184" t="s">
        <v>161</v>
      </c>
      <c r="F139" s="185" t="s">
        <v>162</v>
      </c>
      <c r="G139" s="186" t="s">
        <v>163</v>
      </c>
      <c r="H139" s="187">
        <v>3.267</v>
      </c>
      <c r="I139" s="188"/>
      <c r="J139" s="189">
        <f t="shared" si="0"/>
        <v>0</v>
      </c>
      <c r="K139" s="185" t="s">
        <v>134</v>
      </c>
      <c r="L139" s="36"/>
      <c r="M139" s="190" t="s">
        <v>1</v>
      </c>
      <c r="N139" s="191" t="s">
        <v>38</v>
      </c>
      <c r="O139" s="68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135</v>
      </c>
      <c r="AT139" s="194" t="s">
        <v>130</v>
      </c>
      <c r="AU139" s="194" t="s">
        <v>83</v>
      </c>
      <c r="AY139" s="14" t="s">
        <v>128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81</v>
      </c>
      <c r="BK139" s="195">
        <f t="shared" si="9"/>
        <v>0</v>
      </c>
      <c r="BL139" s="14" t="s">
        <v>135</v>
      </c>
      <c r="BM139" s="194" t="s">
        <v>357</v>
      </c>
    </row>
    <row r="140" spans="2:63" s="12" customFormat="1" ht="22.9" customHeight="1">
      <c r="B140" s="167"/>
      <c r="C140" s="168"/>
      <c r="D140" s="169" t="s">
        <v>72</v>
      </c>
      <c r="E140" s="181" t="s">
        <v>83</v>
      </c>
      <c r="F140" s="181" t="s">
        <v>165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SUM(P141:P142)</f>
        <v>0</v>
      </c>
      <c r="Q140" s="175"/>
      <c r="R140" s="176">
        <f>SUM(R141:R142)</f>
        <v>18.60886648</v>
      </c>
      <c r="S140" s="175"/>
      <c r="T140" s="177">
        <f>SUM(T141:T142)</f>
        <v>0</v>
      </c>
      <c r="AR140" s="178" t="s">
        <v>81</v>
      </c>
      <c r="AT140" s="179" t="s">
        <v>72</v>
      </c>
      <c r="AU140" s="179" t="s">
        <v>81</v>
      </c>
      <c r="AY140" s="178" t="s">
        <v>128</v>
      </c>
      <c r="BK140" s="180">
        <f>SUM(BK141:BK142)</f>
        <v>0</v>
      </c>
    </row>
    <row r="141" spans="1:65" s="2" customFormat="1" ht="21.75" customHeight="1">
      <c r="A141" s="31"/>
      <c r="B141" s="32"/>
      <c r="C141" s="183" t="s">
        <v>171</v>
      </c>
      <c r="D141" s="183" t="s">
        <v>130</v>
      </c>
      <c r="E141" s="184" t="s">
        <v>167</v>
      </c>
      <c r="F141" s="185" t="s">
        <v>358</v>
      </c>
      <c r="G141" s="186" t="s">
        <v>259</v>
      </c>
      <c r="H141" s="187">
        <v>7</v>
      </c>
      <c r="I141" s="188"/>
      <c r="J141" s="189">
        <f>ROUND(I141*H141,2)</f>
        <v>0</v>
      </c>
      <c r="K141" s="185" t="s">
        <v>134</v>
      </c>
      <c r="L141" s="36"/>
      <c r="M141" s="190" t="s">
        <v>1</v>
      </c>
      <c r="N141" s="191" t="s">
        <v>38</v>
      </c>
      <c r="O141" s="68"/>
      <c r="P141" s="192">
        <f>O141*H141</f>
        <v>0</v>
      </c>
      <c r="Q141" s="192">
        <v>2.45329</v>
      </c>
      <c r="R141" s="192">
        <f>Q141*H141</f>
        <v>17.17303</v>
      </c>
      <c r="S141" s="192">
        <v>0</v>
      </c>
      <c r="T141" s="19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135</v>
      </c>
      <c r="AT141" s="194" t="s">
        <v>130</v>
      </c>
      <c r="AU141" s="194" t="s">
        <v>83</v>
      </c>
      <c r="AY141" s="14" t="s">
        <v>128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4" t="s">
        <v>81</v>
      </c>
      <c r="BK141" s="195">
        <f>ROUND(I141*H141,2)</f>
        <v>0</v>
      </c>
      <c r="BL141" s="14" t="s">
        <v>135</v>
      </c>
      <c r="BM141" s="194" t="s">
        <v>359</v>
      </c>
    </row>
    <row r="142" spans="1:65" s="2" customFormat="1" ht="16.5" customHeight="1">
      <c r="A142" s="31"/>
      <c r="B142" s="32"/>
      <c r="C142" s="183" t="s">
        <v>175</v>
      </c>
      <c r="D142" s="183" t="s">
        <v>130</v>
      </c>
      <c r="E142" s="184" t="s">
        <v>360</v>
      </c>
      <c r="F142" s="185" t="s">
        <v>361</v>
      </c>
      <c r="G142" s="186" t="s">
        <v>139</v>
      </c>
      <c r="H142" s="187">
        <v>0.624</v>
      </c>
      <c r="I142" s="188"/>
      <c r="J142" s="189">
        <f>ROUND(I142*H142,2)</f>
        <v>0</v>
      </c>
      <c r="K142" s="185" t="s">
        <v>178</v>
      </c>
      <c r="L142" s="36"/>
      <c r="M142" s="190" t="s">
        <v>1</v>
      </c>
      <c r="N142" s="191" t="s">
        <v>38</v>
      </c>
      <c r="O142" s="68"/>
      <c r="P142" s="192">
        <f>O142*H142</f>
        <v>0</v>
      </c>
      <c r="Q142" s="192">
        <v>2.30102</v>
      </c>
      <c r="R142" s="192">
        <f>Q142*H142</f>
        <v>1.4358364799999999</v>
      </c>
      <c r="S142" s="192">
        <v>0</v>
      </c>
      <c r="T142" s="19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135</v>
      </c>
      <c r="AT142" s="194" t="s">
        <v>130</v>
      </c>
      <c r="AU142" s="194" t="s">
        <v>83</v>
      </c>
      <c r="AY142" s="14" t="s">
        <v>128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4" t="s">
        <v>81</v>
      </c>
      <c r="BK142" s="195">
        <f>ROUND(I142*H142,2)</f>
        <v>0</v>
      </c>
      <c r="BL142" s="14" t="s">
        <v>135</v>
      </c>
      <c r="BM142" s="194" t="s">
        <v>362</v>
      </c>
    </row>
    <row r="143" spans="2:63" s="12" customFormat="1" ht="22.9" customHeight="1">
      <c r="B143" s="167"/>
      <c r="C143" s="168"/>
      <c r="D143" s="169" t="s">
        <v>72</v>
      </c>
      <c r="E143" s="181" t="s">
        <v>148</v>
      </c>
      <c r="F143" s="181" t="s">
        <v>184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SUM(P144:P145)</f>
        <v>0</v>
      </c>
      <c r="Q143" s="175"/>
      <c r="R143" s="176">
        <f>SUM(R144:R145)</f>
        <v>1.37775</v>
      </c>
      <c r="S143" s="175"/>
      <c r="T143" s="177">
        <f>SUM(T144:T145)</f>
        <v>0</v>
      </c>
      <c r="AR143" s="178" t="s">
        <v>81</v>
      </c>
      <c r="AT143" s="179" t="s">
        <v>72</v>
      </c>
      <c r="AU143" s="179" t="s">
        <v>81</v>
      </c>
      <c r="AY143" s="178" t="s">
        <v>128</v>
      </c>
      <c r="BK143" s="180">
        <f>SUM(BK144:BK145)</f>
        <v>0</v>
      </c>
    </row>
    <row r="144" spans="1:65" s="2" customFormat="1" ht="24.2" customHeight="1">
      <c r="A144" s="31"/>
      <c r="B144" s="32"/>
      <c r="C144" s="183" t="s">
        <v>180</v>
      </c>
      <c r="D144" s="183" t="s">
        <v>130</v>
      </c>
      <c r="E144" s="184" t="s">
        <v>186</v>
      </c>
      <c r="F144" s="185" t="s">
        <v>363</v>
      </c>
      <c r="G144" s="186" t="s">
        <v>188</v>
      </c>
      <c r="H144" s="187">
        <v>1</v>
      </c>
      <c r="I144" s="188"/>
      <c r="J144" s="189">
        <f>ROUND(I144*H144,2)</f>
        <v>0</v>
      </c>
      <c r="K144" s="185" t="s">
        <v>1</v>
      </c>
      <c r="L144" s="36"/>
      <c r="M144" s="190" t="s">
        <v>1</v>
      </c>
      <c r="N144" s="191" t="s">
        <v>38</v>
      </c>
      <c r="O144" s="68"/>
      <c r="P144" s="192">
        <f>O144*H144</f>
        <v>0</v>
      </c>
      <c r="Q144" s="192">
        <v>0.1837</v>
      </c>
      <c r="R144" s="192">
        <f>Q144*H144</f>
        <v>0.1837</v>
      </c>
      <c r="S144" s="192">
        <v>0</v>
      </c>
      <c r="T144" s="19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4" t="s">
        <v>135</v>
      </c>
      <c r="AT144" s="194" t="s">
        <v>130</v>
      </c>
      <c r="AU144" s="194" t="s">
        <v>83</v>
      </c>
      <c r="AY144" s="14" t="s">
        <v>128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4" t="s">
        <v>81</v>
      </c>
      <c r="BK144" s="195">
        <f>ROUND(I144*H144,2)</f>
        <v>0</v>
      </c>
      <c r="BL144" s="14" t="s">
        <v>135</v>
      </c>
      <c r="BM144" s="194" t="s">
        <v>364</v>
      </c>
    </row>
    <row r="145" spans="1:65" s="2" customFormat="1" ht="33" customHeight="1">
      <c r="A145" s="31"/>
      <c r="B145" s="32"/>
      <c r="C145" s="183" t="s">
        <v>185</v>
      </c>
      <c r="D145" s="183" t="s">
        <v>130</v>
      </c>
      <c r="E145" s="184" t="s">
        <v>191</v>
      </c>
      <c r="F145" s="185" t="s">
        <v>192</v>
      </c>
      <c r="G145" s="186" t="s">
        <v>133</v>
      </c>
      <c r="H145" s="187">
        <v>6.5</v>
      </c>
      <c r="I145" s="188"/>
      <c r="J145" s="189">
        <f>ROUND(I145*H145,2)</f>
        <v>0</v>
      </c>
      <c r="K145" s="185" t="s">
        <v>134</v>
      </c>
      <c r="L145" s="36"/>
      <c r="M145" s="190" t="s">
        <v>1</v>
      </c>
      <c r="N145" s="191" t="s">
        <v>38</v>
      </c>
      <c r="O145" s="68"/>
      <c r="P145" s="192">
        <f>O145*H145</f>
        <v>0</v>
      </c>
      <c r="Q145" s="192">
        <v>0.1837</v>
      </c>
      <c r="R145" s="192">
        <f>Q145*H145</f>
        <v>1.19405</v>
      </c>
      <c r="S145" s="192">
        <v>0</v>
      </c>
      <c r="T145" s="193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135</v>
      </c>
      <c r="AT145" s="194" t="s">
        <v>130</v>
      </c>
      <c r="AU145" s="194" t="s">
        <v>83</v>
      </c>
      <c r="AY145" s="14" t="s">
        <v>128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4" t="s">
        <v>81</v>
      </c>
      <c r="BK145" s="195">
        <f>ROUND(I145*H145,2)</f>
        <v>0</v>
      </c>
      <c r="BL145" s="14" t="s">
        <v>135</v>
      </c>
      <c r="BM145" s="194" t="s">
        <v>365</v>
      </c>
    </row>
    <row r="146" spans="2:63" s="12" customFormat="1" ht="22.9" customHeight="1">
      <c r="B146" s="167"/>
      <c r="C146" s="168"/>
      <c r="D146" s="169" t="s">
        <v>72</v>
      </c>
      <c r="E146" s="181" t="s">
        <v>166</v>
      </c>
      <c r="F146" s="181" t="s">
        <v>202</v>
      </c>
      <c r="G146" s="168"/>
      <c r="H146" s="168"/>
      <c r="I146" s="171"/>
      <c r="J146" s="182">
        <f>BK146</f>
        <v>0</v>
      </c>
      <c r="K146" s="168"/>
      <c r="L146" s="173"/>
      <c r="M146" s="174"/>
      <c r="N146" s="175"/>
      <c r="O146" s="175"/>
      <c r="P146" s="176">
        <f>SUM(P147:P148)</f>
        <v>0</v>
      </c>
      <c r="Q146" s="175"/>
      <c r="R146" s="176">
        <f>SUM(R147:R148)</f>
        <v>0.00042</v>
      </c>
      <c r="S146" s="175"/>
      <c r="T146" s="177">
        <f>SUM(T147:T148)</f>
        <v>0</v>
      </c>
      <c r="AR146" s="178" t="s">
        <v>81</v>
      </c>
      <c r="AT146" s="179" t="s">
        <v>72</v>
      </c>
      <c r="AU146" s="179" t="s">
        <v>81</v>
      </c>
      <c r="AY146" s="178" t="s">
        <v>128</v>
      </c>
      <c r="BK146" s="180">
        <f>SUM(BK147:BK148)</f>
        <v>0</v>
      </c>
    </row>
    <row r="147" spans="1:65" s="2" customFormat="1" ht="16.5" customHeight="1">
      <c r="A147" s="31"/>
      <c r="B147" s="32"/>
      <c r="C147" s="183" t="s">
        <v>190</v>
      </c>
      <c r="D147" s="183" t="s">
        <v>130</v>
      </c>
      <c r="E147" s="184" t="s">
        <v>204</v>
      </c>
      <c r="F147" s="185" t="s">
        <v>205</v>
      </c>
      <c r="G147" s="186" t="s">
        <v>188</v>
      </c>
      <c r="H147" s="187">
        <v>1</v>
      </c>
      <c r="I147" s="188"/>
      <c r="J147" s="189">
        <f>ROUND(I147*H147,2)</f>
        <v>0</v>
      </c>
      <c r="K147" s="185" t="s">
        <v>1</v>
      </c>
      <c r="L147" s="36"/>
      <c r="M147" s="190" t="s">
        <v>1</v>
      </c>
      <c r="N147" s="191" t="s">
        <v>38</v>
      </c>
      <c r="O147" s="68"/>
      <c r="P147" s="192">
        <f>O147*H147</f>
        <v>0</v>
      </c>
      <c r="Q147" s="192">
        <v>0.00021</v>
      </c>
      <c r="R147" s="192">
        <f>Q147*H147</f>
        <v>0.00021</v>
      </c>
      <c r="S147" s="192">
        <v>0</v>
      </c>
      <c r="T147" s="193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135</v>
      </c>
      <c r="AT147" s="194" t="s">
        <v>130</v>
      </c>
      <c r="AU147" s="194" t="s">
        <v>83</v>
      </c>
      <c r="AY147" s="14" t="s">
        <v>128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4" t="s">
        <v>81</v>
      </c>
      <c r="BK147" s="195">
        <f>ROUND(I147*H147,2)</f>
        <v>0</v>
      </c>
      <c r="BL147" s="14" t="s">
        <v>135</v>
      </c>
      <c r="BM147" s="194" t="s">
        <v>366</v>
      </c>
    </row>
    <row r="148" spans="1:65" s="2" customFormat="1" ht="16.5" customHeight="1">
      <c r="A148" s="31"/>
      <c r="B148" s="32"/>
      <c r="C148" s="183" t="s">
        <v>8</v>
      </c>
      <c r="D148" s="183" t="s">
        <v>130</v>
      </c>
      <c r="E148" s="184" t="s">
        <v>208</v>
      </c>
      <c r="F148" s="185" t="s">
        <v>209</v>
      </c>
      <c r="G148" s="186" t="s">
        <v>188</v>
      </c>
      <c r="H148" s="187">
        <v>1</v>
      </c>
      <c r="I148" s="188"/>
      <c r="J148" s="189">
        <f>ROUND(I148*H148,2)</f>
        <v>0</v>
      </c>
      <c r="K148" s="185" t="s">
        <v>1</v>
      </c>
      <c r="L148" s="36"/>
      <c r="M148" s="190" t="s">
        <v>1</v>
      </c>
      <c r="N148" s="191" t="s">
        <v>38</v>
      </c>
      <c r="O148" s="68"/>
      <c r="P148" s="192">
        <f>O148*H148</f>
        <v>0</v>
      </c>
      <c r="Q148" s="192">
        <v>0.00021</v>
      </c>
      <c r="R148" s="192">
        <f>Q148*H148</f>
        <v>0.00021</v>
      </c>
      <c r="S148" s="192">
        <v>0</v>
      </c>
      <c r="T148" s="19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135</v>
      </c>
      <c r="AT148" s="194" t="s">
        <v>130</v>
      </c>
      <c r="AU148" s="194" t="s">
        <v>83</v>
      </c>
      <c r="AY148" s="14" t="s">
        <v>128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4" t="s">
        <v>81</v>
      </c>
      <c r="BK148" s="195">
        <f>ROUND(I148*H148,2)</f>
        <v>0</v>
      </c>
      <c r="BL148" s="14" t="s">
        <v>135</v>
      </c>
      <c r="BM148" s="194" t="s">
        <v>367</v>
      </c>
    </row>
    <row r="149" spans="2:63" s="12" customFormat="1" ht="25.9" customHeight="1">
      <c r="B149" s="167"/>
      <c r="C149" s="168"/>
      <c r="D149" s="169" t="s">
        <v>72</v>
      </c>
      <c r="E149" s="170" t="s">
        <v>215</v>
      </c>
      <c r="F149" s="170" t="s">
        <v>216</v>
      </c>
      <c r="G149" s="168"/>
      <c r="H149" s="168"/>
      <c r="I149" s="171"/>
      <c r="J149" s="172">
        <f>BK149</f>
        <v>0</v>
      </c>
      <c r="K149" s="168"/>
      <c r="L149" s="173"/>
      <c r="M149" s="174"/>
      <c r="N149" s="175"/>
      <c r="O149" s="175"/>
      <c r="P149" s="176">
        <f>P150</f>
        <v>0</v>
      </c>
      <c r="Q149" s="175"/>
      <c r="R149" s="176">
        <f>R150</f>
        <v>0.005745</v>
      </c>
      <c r="S149" s="175"/>
      <c r="T149" s="177">
        <f>T150</f>
        <v>0</v>
      </c>
      <c r="AR149" s="178" t="s">
        <v>83</v>
      </c>
      <c r="AT149" s="179" t="s">
        <v>72</v>
      </c>
      <c r="AU149" s="179" t="s">
        <v>73</v>
      </c>
      <c r="AY149" s="178" t="s">
        <v>128</v>
      </c>
      <c r="BK149" s="180">
        <f>BK150</f>
        <v>0</v>
      </c>
    </row>
    <row r="150" spans="2:63" s="12" customFormat="1" ht="22.9" customHeight="1">
      <c r="B150" s="167"/>
      <c r="C150" s="168"/>
      <c r="D150" s="169" t="s">
        <v>72</v>
      </c>
      <c r="E150" s="181" t="s">
        <v>238</v>
      </c>
      <c r="F150" s="181" t="s">
        <v>239</v>
      </c>
      <c r="G150" s="168"/>
      <c r="H150" s="168"/>
      <c r="I150" s="171"/>
      <c r="J150" s="182">
        <f>BK150</f>
        <v>0</v>
      </c>
      <c r="K150" s="168"/>
      <c r="L150" s="173"/>
      <c r="M150" s="174"/>
      <c r="N150" s="175"/>
      <c r="O150" s="175"/>
      <c r="P150" s="176">
        <f>SUM(P151:P163)</f>
        <v>0</v>
      </c>
      <c r="Q150" s="175"/>
      <c r="R150" s="176">
        <f>SUM(R151:R163)</f>
        <v>0.005745</v>
      </c>
      <c r="S150" s="175"/>
      <c r="T150" s="177">
        <f>SUM(T151:T163)</f>
        <v>0</v>
      </c>
      <c r="AR150" s="178" t="s">
        <v>83</v>
      </c>
      <c r="AT150" s="179" t="s">
        <v>72</v>
      </c>
      <c r="AU150" s="179" t="s">
        <v>81</v>
      </c>
      <c r="AY150" s="178" t="s">
        <v>128</v>
      </c>
      <c r="BK150" s="180">
        <f>SUM(BK151:BK163)</f>
        <v>0</v>
      </c>
    </row>
    <row r="151" spans="1:65" s="2" customFormat="1" ht="16.5" customHeight="1">
      <c r="A151" s="31"/>
      <c r="B151" s="32"/>
      <c r="C151" s="183" t="s">
        <v>198</v>
      </c>
      <c r="D151" s="183" t="s">
        <v>130</v>
      </c>
      <c r="E151" s="184" t="s">
        <v>241</v>
      </c>
      <c r="F151" s="185" t="s">
        <v>242</v>
      </c>
      <c r="G151" s="186" t="s">
        <v>259</v>
      </c>
      <c r="H151" s="187">
        <v>1</v>
      </c>
      <c r="I151" s="188"/>
      <c r="J151" s="189">
        <f aca="true" t="shared" si="10" ref="J151:J163">ROUND(I151*H151,2)</f>
        <v>0</v>
      </c>
      <c r="K151" s="185" t="s">
        <v>1</v>
      </c>
      <c r="L151" s="36"/>
      <c r="M151" s="190" t="s">
        <v>1</v>
      </c>
      <c r="N151" s="191" t="s">
        <v>38</v>
      </c>
      <c r="O151" s="68"/>
      <c r="P151" s="192">
        <f aca="true" t="shared" si="11" ref="P151:P163">O151*H151</f>
        <v>0</v>
      </c>
      <c r="Q151" s="192">
        <v>0.00015</v>
      </c>
      <c r="R151" s="192">
        <f aca="true" t="shared" si="12" ref="R151:R163">Q151*H151</f>
        <v>0.00015</v>
      </c>
      <c r="S151" s="192">
        <v>0</v>
      </c>
      <c r="T151" s="193">
        <f aca="true" t="shared" si="13" ref="T151:T16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198</v>
      </c>
      <c r="AT151" s="194" t="s">
        <v>130</v>
      </c>
      <c r="AU151" s="194" t="s">
        <v>83</v>
      </c>
      <c r="AY151" s="14" t="s">
        <v>128</v>
      </c>
      <c r="BE151" s="195">
        <f aca="true" t="shared" si="14" ref="BE151:BE163">IF(N151="základní",J151,0)</f>
        <v>0</v>
      </c>
      <c r="BF151" s="195">
        <f aca="true" t="shared" si="15" ref="BF151:BF163">IF(N151="snížená",J151,0)</f>
        <v>0</v>
      </c>
      <c r="BG151" s="195">
        <f aca="true" t="shared" si="16" ref="BG151:BG163">IF(N151="zákl. přenesená",J151,0)</f>
        <v>0</v>
      </c>
      <c r="BH151" s="195">
        <f aca="true" t="shared" si="17" ref="BH151:BH163">IF(N151="sníž. přenesená",J151,0)</f>
        <v>0</v>
      </c>
      <c r="BI151" s="195">
        <f aca="true" t="shared" si="18" ref="BI151:BI163">IF(N151="nulová",J151,0)</f>
        <v>0</v>
      </c>
      <c r="BJ151" s="14" t="s">
        <v>81</v>
      </c>
      <c r="BK151" s="195">
        <f aca="true" t="shared" si="19" ref="BK151:BK163">ROUND(I151*H151,2)</f>
        <v>0</v>
      </c>
      <c r="BL151" s="14" t="s">
        <v>198</v>
      </c>
      <c r="BM151" s="194" t="s">
        <v>368</v>
      </c>
    </row>
    <row r="152" spans="1:65" s="2" customFormat="1" ht="16.5" customHeight="1">
      <c r="A152" s="31"/>
      <c r="B152" s="32"/>
      <c r="C152" s="183" t="s">
        <v>203</v>
      </c>
      <c r="D152" s="183" t="s">
        <v>130</v>
      </c>
      <c r="E152" s="184" t="s">
        <v>245</v>
      </c>
      <c r="F152" s="185" t="s">
        <v>246</v>
      </c>
      <c r="G152" s="186" t="s">
        <v>259</v>
      </c>
      <c r="H152" s="187">
        <v>1</v>
      </c>
      <c r="I152" s="188"/>
      <c r="J152" s="189">
        <f t="shared" si="10"/>
        <v>0</v>
      </c>
      <c r="K152" s="185" t="s">
        <v>1</v>
      </c>
      <c r="L152" s="36"/>
      <c r="M152" s="190" t="s">
        <v>1</v>
      </c>
      <c r="N152" s="191" t="s">
        <v>38</v>
      </c>
      <c r="O152" s="68"/>
      <c r="P152" s="192">
        <f t="shared" si="11"/>
        <v>0</v>
      </c>
      <c r="Q152" s="192">
        <v>0.00015</v>
      </c>
      <c r="R152" s="192">
        <f t="shared" si="12"/>
        <v>0.00015</v>
      </c>
      <c r="S152" s="192">
        <v>0</v>
      </c>
      <c r="T152" s="19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198</v>
      </c>
      <c r="AT152" s="194" t="s">
        <v>130</v>
      </c>
      <c r="AU152" s="194" t="s">
        <v>83</v>
      </c>
      <c r="AY152" s="14" t="s">
        <v>128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4" t="s">
        <v>81</v>
      </c>
      <c r="BK152" s="195">
        <f t="shared" si="19"/>
        <v>0</v>
      </c>
      <c r="BL152" s="14" t="s">
        <v>198</v>
      </c>
      <c r="BM152" s="194" t="s">
        <v>369</v>
      </c>
    </row>
    <row r="153" spans="1:65" s="2" customFormat="1" ht="16.5" customHeight="1">
      <c r="A153" s="31"/>
      <c r="B153" s="32"/>
      <c r="C153" s="183" t="s">
        <v>207</v>
      </c>
      <c r="D153" s="183" t="s">
        <v>130</v>
      </c>
      <c r="E153" s="184" t="s">
        <v>249</v>
      </c>
      <c r="F153" s="185" t="s">
        <v>370</v>
      </c>
      <c r="G153" s="186" t="s">
        <v>259</v>
      </c>
      <c r="H153" s="187">
        <v>4</v>
      </c>
      <c r="I153" s="188"/>
      <c r="J153" s="189">
        <f t="shared" si="10"/>
        <v>0</v>
      </c>
      <c r="K153" s="185" t="s">
        <v>1</v>
      </c>
      <c r="L153" s="36"/>
      <c r="M153" s="190" t="s">
        <v>1</v>
      </c>
      <c r="N153" s="191" t="s">
        <v>38</v>
      </c>
      <c r="O153" s="68"/>
      <c r="P153" s="192">
        <f t="shared" si="11"/>
        <v>0</v>
      </c>
      <c r="Q153" s="192">
        <v>0.00015</v>
      </c>
      <c r="R153" s="192">
        <f t="shared" si="12"/>
        <v>0.0006</v>
      </c>
      <c r="S153" s="192">
        <v>0</v>
      </c>
      <c r="T153" s="19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198</v>
      </c>
      <c r="AT153" s="194" t="s">
        <v>130</v>
      </c>
      <c r="AU153" s="194" t="s">
        <v>83</v>
      </c>
      <c r="AY153" s="14" t="s">
        <v>128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4" t="s">
        <v>81</v>
      </c>
      <c r="BK153" s="195">
        <f t="shared" si="19"/>
        <v>0</v>
      </c>
      <c r="BL153" s="14" t="s">
        <v>198</v>
      </c>
      <c r="BM153" s="194" t="s">
        <v>371</v>
      </c>
    </row>
    <row r="154" spans="1:65" s="2" customFormat="1" ht="16.5" customHeight="1">
      <c r="A154" s="31"/>
      <c r="B154" s="32"/>
      <c r="C154" s="183" t="s">
        <v>211</v>
      </c>
      <c r="D154" s="183" t="s">
        <v>130</v>
      </c>
      <c r="E154" s="184" t="s">
        <v>253</v>
      </c>
      <c r="F154" s="185" t="s">
        <v>372</v>
      </c>
      <c r="G154" s="186" t="s">
        <v>259</v>
      </c>
      <c r="H154" s="187">
        <v>4</v>
      </c>
      <c r="I154" s="188"/>
      <c r="J154" s="189">
        <f t="shared" si="10"/>
        <v>0</v>
      </c>
      <c r="K154" s="185" t="s">
        <v>1</v>
      </c>
      <c r="L154" s="36"/>
      <c r="M154" s="190" t="s">
        <v>1</v>
      </c>
      <c r="N154" s="191" t="s">
        <v>38</v>
      </c>
      <c r="O154" s="68"/>
      <c r="P154" s="192">
        <f t="shared" si="11"/>
        <v>0</v>
      </c>
      <c r="Q154" s="192">
        <v>0.00015</v>
      </c>
      <c r="R154" s="192">
        <f t="shared" si="12"/>
        <v>0.0006</v>
      </c>
      <c r="S154" s="192">
        <v>0</v>
      </c>
      <c r="T154" s="19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198</v>
      </c>
      <c r="AT154" s="194" t="s">
        <v>130</v>
      </c>
      <c r="AU154" s="194" t="s">
        <v>83</v>
      </c>
      <c r="AY154" s="14" t="s">
        <v>128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4" t="s">
        <v>81</v>
      </c>
      <c r="BK154" s="195">
        <f t="shared" si="19"/>
        <v>0</v>
      </c>
      <c r="BL154" s="14" t="s">
        <v>198</v>
      </c>
      <c r="BM154" s="194" t="s">
        <v>373</v>
      </c>
    </row>
    <row r="155" spans="1:65" s="2" customFormat="1" ht="16.5" customHeight="1">
      <c r="A155" s="31"/>
      <c r="B155" s="32"/>
      <c r="C155" s="183" t="s">
        <v>219</v>
      </c>
      <c r="D155" s="183" t="s">
        <v>130</v>
      </c>
      <c r="E155" s="184" t="s">
        <v>257</v>
      </c>
      <c r="F155" s="185" t="s">
        <v>374</v>
      </c>
      <c r="G155" s="186" t="s">
        <v>259</v>
      </c>
      <c r="H155" s="187">
        <v>7</v>
      </c>
      <c r="I155" s="188"/>
      <c r="J155" s="189">
        <f t="shared" si="10"/>
        <v>0</v>
      </c>
      <c r="K155" s="185" t="s">
        <v>1</v>
      </c>
      <c r="L155" s="36"/>
      <c r="M155" s="190" t="s">
        <v>1</v>
      </c>
      <c r="N155" s="191" t="s">
        <v>38</v>
      </c>
      <c r="O155" s="68"/>
      <c r="P155" s="192">
        <f t="shared" si="11"/>
        <v>0</v>
      </c>
      <c r="Q155" s="192">
        <v>0.00015</v>
      </c>
      <c r="R155" s="192">
        <f t="shared" si="12"/>
        <v>0.00105</v>
      </c>
      <c r="S155" s="192">
        <v>0</v>
      </c>
      <c r="T155" s="19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198</v>
      </c>
      <c r="AT155" s="194" t="s">
        <v>130</v>
      </c>
      <c r="AU155" s="194" t="s">
        <v>83</v>
      </c>
      <c r="AY155" s="14" t="s">
        <v>128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4" t="s">
        <v>81</v>
      </c>
      <c r="BK155" s="195">
        <f t="shared" si="19"/>
        <v>0</v>
      </c>
      <c r="BL155" s="14" t="s">
        <v>198</v>
      </c>
      <c r="BM155" s="194" t="s">
        <v>375</v>
      </c>
    </row>
    <row r="156" spans="1:65" s="2" customFormat="1" ht="16.5" customHeight="1">
      <c r="A156" s="31"/>
      <c r="B156" s="32"/>
      <c r="C156" s="183" t="s">
        <v>7</v>
      </c>
      <c r="D156" s="183" t="s">
        <v>130</v>
      </c>
      <c r="E156" s="184" t="s">
        <v>262</v>
      </c>
      <c r="F156" s="185" t="s">
        <v>376</v>
      </c>
      <c r="G156" s="186" t="s">
        <v>259</v>
      </c>
      <c r="H156" s="187">
        <v>7</v>
      </c>
      <c r="I156" s="188"/>
      <c r="J156" s="189">
        <f t="shared" si="10"/>
        <v>0</v>
      </c>
      <c r="K156" s="185" t="s">
        <v>1</v>
      </c>
      <c r="L156" s="36"/>
      <c r="M156" s="190" t="s">
        <v>1</v>
      </c>
      <c r="N156" s="191" t="s">
        <v>38</v>
      </c>
      <c r="O156" s="68"/>
      <c r="P156" s="192">
        <f t="shared" si="11"/>
        <v>0</v>
      </c>
      <c r="Q156" s="192">
        <v>0.00015</v>
      </c>
      <c r="R156" s="192">
        <f t="shared" si="12"/>
        <v>0.00105</v>
      </c>
      <c r="S156" s="192">
        <v>0</v>
      </c>
      <c r="T156" s="19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198</v>
      </c>
      <c r="AT156" s="194" t="s">
        <v>130</v>
      </c>
      <c r="AU156" s="194" t="s">
        <v>83</v>
      </c>
      <c r="AY156" s="14" t="s">
        <v>128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4" t="s">
        <v>81</v>
      </c>
      <c r="BK156" s="195">
        <f t="shared" si="19"/>
        <v>0</v>
      </c>
      <c r="BL156" s="14" t="s">
        <v>198</v>
      </c>
      <c r="BM156" s="194" t="s">
        <v>377</v>
      </c>
    </row>
    <row r="157" spans="1:65" s="2" customFormat="1" ht="16.5" customHeight="1">
      <c r="A157" s="31"/>
      <c r="B157" s="32"/>
      <c r="C157" s="183" t="s">
        <v>229</v>
      </c>
      <c r="D157" s="183" t="s">
        <v>130</v>
      </c>
      <c r="E157" s="184" t="s">
        <v>266</v>
      </c>
      <c r="F157" s="185" t="s">
        <v>263</v>
      </c>
      <c r="G157" s="186" t="s">
        <v>188</v>
      </c>
      <c r="H157" s="187">
        <v>1</v>
      </c>
      <c r="I157" s="188"/>
      <c r="J157" s="189">
        <f t="shared" si="10"/>
        <v>0</v>
      </c>
      <c r="K157" s="185" t="s">
        <v>1</v>
      </c>
      <c r="L157" s="36"/>
      <c r="M157" s="190" t="s">
        <v>1</v>
      </c>
      <c r="N157" s="191" t="s">
        <v>38</v>
      </c>
      <c r="O157" s="68"/>
      <c r="P157" s="192">
        <f t="shared" si="11"/>
        <v>0</v>
      </c>
      <c r="Q157" s="192">
        <v>0.00015</v>
      </c>
      <c r="R157" s="192">
        <f t="shared" si="12"/>
        <v>0.00015</v>
      </c>
      <c r="S157" s="192">
        <v>0</v>
      </c>
      <c r="T157" s="19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4" t="s">
        <v>198</v>
      </c>
      <c r="AT157" s="194" t="s">
        <v>130</v>
      </c>
      <c r="AU157" s="194" t="s">
        <v>83</v>
      </c>
      <c r="AY157" s="14" t="s">
        <v>128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4" t="s">
        <v>81</v>
      </c>
      <c r="BK157" s="195">
        <f t="shared" si="19"/>
        <v>0</v>
      </c>
      <c r="BL157" s="14" t="s">
        <v>198</v>
      </c>
      <c r="BM157" s="194" t="s">
        <v>378</v>
      </c>
    </row>
    <row r="158" spans="1:65" s="2" customFormat="1" ht="16.5" customHeight="1">
      <c r="A158" s="31"/>
      <c r="B158" s="32"/>
      <c r="C158" s="183" t="s">
        <v>233</v>
      </c>
      <c r="D158" s="183" t="s">
        <v>130</v>
      </c>
      <c r="E158" s="184" t="s">
        <v>270</v>
      </c>
      <c r="F158" s="185" t="s">
        <v>379</v>
      </c>
      <c r="G158" s="186" t="s">
        <v>188</v>
      </c>
      <c r="H158" s="187">
        <v>1</v>
      </c>
      <c r="I158" s="188"/>
      <c r="J158" s="189">
        <f t="shared" si="10"/>
        <v>0</v>
      </c>
      <c r="K158" s="185" t="s">
        <v>1</v>
      </c>
      <c r="L158" s="36"/>
      <c r="M158" s="190" t="s">
        <v>1</v>
      </c>
      <c r="N158" s="191" t="s">
        <v>38</v>
      </c>
      <c r="O158" s="68"/>
      <c r="P158" s="192">
        <f t="shared" si="11"/>
        <v>0</v>
      </c>
      <c r="Q158" s="192">
        <v>0.00015</v>
      </c>
      <c r="R158" s="192">
        <f t="shared" si="12"/>
        <v>0.00015</v>
      </c>
      <c r="S158" s="192">
        <v>0</v>
      </c>
      <c r="T158" s="19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198</v>
      </c>
      <c r="AT158" s="194" t="s">
        <v>130</v>
      </c>
      <c r="AU158" s="194" t="s">
        <v>83</v>
      </c>
      <c r="AY158" s="14" t="s">
        <v>128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4" t="s">
        <v>81</v>
      </c>
      <c r="BK158" s="195">
        <f t="shared" si="19"/>
        <v>0</v>
      </c>
      <c r="BL158" s="14" t="s">
        <v>198</v>
      </c>
      <c r="BM158" s="194" t="s">
        <v>380</v>
      </c>
    </row>
    <row r="159" spans="1:65" s="2" customFormat="1" ht="16.5" customHeight="1">
      <c r="A159" s="31"/>
      <c r="B159" s="32"/>
      <c r="C159" s="183" t="s">
        <v>240</v>
      </c>
      <c r="D159" s="183" t="s">
        <v>130</v>
      </c>
      <c r="E159" s="184" t="s">
        <v>381</v>
      </c>
      <c r="F159" s="185" t="s">
        <v>382</v>
      </c>
      <c r="G159" s="186" t="s">
        <v>227</v>
      </c>
      <c r="H159" s="187">
        <v>8.3</v>
      </c>
      <c r="I159" s="188"/>
      <c r="J159" s="189">
        <f t="shared" si="10"/>
        <v>0</v>
      </c>
      <c r="K159" s="185" t="s">
        <v>1</v>
      </c>
      <c r="L159" s="36"/>
      <c r="M159" s="190" t="s">
        <v>1</v>
      </c>
      <c r="N159" s="191" t="s">
        <v>38</v>
      </c>
      <c r="O159" s="68"/>
      <c r="P159" s="192">
        <f t="shared" si="11"/>
        <v>0</v>
      </c>
      <c r="Q159" s="192">
        <v>0.00015</v>
      </c>
      <c r="R159" s="192">
        <f t="shared" si="12"/>
        <v>0.001245</v>
      </c>
      <c r="S159" s="192">
        <v>0</v>
      </c>
      <c r="T159" s="19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198</v>
      </c>
      <c r="AT159" s="194" t="s">
        <v>130</v>
      </c>
      <c r="AU159" s="194" t="s">
        <v>83</v>
      </c>
      <c r="AY159" s="14" t="s">
        <v>128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4" t="s">
        <v>81</v>
      </c>
      <c r="BK159" s="195">
        <f t="shared" si="19"/>
        <v>0</v>
      </c>
      <c r="BL159" s="14" t="s">
        <v>198</v>
      </c>
      <c r="BM159" s="194" t="s">
        <v>383</v>
      </c>
    </row>
    <row r="160" spans="1:65" s="2" customFormat="1" ht="16.5" customHeight="1">
      <c r="A160" s="31"/>
      <c r="B160" s="32"/>
      <c r="C160" s="183" t="s">
        <v>244</v>
      </c>
      <c r="D160" s="183" t="s">
        <v>130</v>
      </c>
      <c r="E160" s="184" t="s">
        <v>384</v>
      </c>
      <c r="F160" s="185" t="s">
        <v>385</v>
      </c>
      <c r="G160" s="186" t="s">
        <v>259</v>
      </c>
      <c r="H160" s="187">
        <v>1</v>
      </c>
      <c r="I160" s="188"/>
      <c r="J160" s="189">
        <f t="shared" si="10"/>
        <v>0</v>
      </c>
      <c r="K160" s="185" t="s">
        <v>1</v>
      </c>
      <c r="L160" s="36"/>
      <c r="M160" s="190" t="s">
        <v>1</v>
      </c>
      <c r="N160" s="191" t="s">
        <v>38</v>
      </c>
      <c r="O160" s="68"/>
      <c r="P160" s="192">
        <f t="shared" si="11"/>
        <v>0</v>
      </c>
      <c r="Q160" s="192">
        <v>0.00015</v>
      </c>
      <c r="R160" s="192">
        <f t="shared" si="12"/>
        <v>0.00015</v>
      </c>
      <c r="S160" s="192">
        <v>0</v>
      </c>
      <c r="T160" s="193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198</v>
      </c>
      <c r="AT160" s="194" t="s">
        <v>130</v>
      </c>
      <c r="AU160" s="194" t="s">
        <v>83</v>
      </c>
      <c r="AY160" s="14" t="s">
        <v>128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4" t="s">
        <v>81</v>
      </c>
      <c r="BK160" s="195">
        <f t="shared" si="19"/>
        <v>0</v>
      </c>
      <c r="BL160" s="14" t="s">
        <v>198</v>
      </c>
      <c r="BM160" s="194" t="s">
        <v>386</v>
      </c>
    </row>
    <row r="161" spans="1:65" s="2" customFormat="1" ht="16.5" customHeight="1">
      <c r="A161" s="31"/>
      <c r="B161" s="32"/>
      <c r="C161" s="183" t="s">
        <v>248</v>
      </c>
      <c r="D161" s="183" t="s">
        <v>130</v>
      </c>
      <c r="E161" s="184" t="s">
        <v>387</v>
      </c>
      <c r="F161" s="185" t="s">
        <v>388</v>
      </c>
      <c r="G161" s="186" t="s">
        <v>259</v>
      </c>
      <c r="H161" s="187">
        <v>1</v>
      </c>
      <c r="I161" s="188"/>
      <c r="J161" s="189">
        <f t="shared" si="10"/>
        <v>0</v>
      </c>
      <c r="K161" s="185" t="s">
        <v>1</v>
      </c>
      <c r="L161" s="36"/>
      <c r="M161" s="190" t="s">
        <v>1</v>
      </c>
      <c r="N161" s="191" t="s">
        <v>38</v>
      </c>
      <c r="O161" s="68"/>
      <c r="P161" s="192">
        <f t="shared" si="11"/>
        <v>0</v>
      </c>
      <c r="Q161" s="192">
        <v>0.00015</v>
      </c>
      <c r="R161" s="192">
        <f t="shared" si="12"/>
        <v>0.00015</v>
      </c>
      <c r="S161" s="192">
        <v>0</v>
      </c>
      <c r="T161" s="193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198</v>
      </c>
      <c r="AT161" s="194" t="s">
        <v>130</v>
      </c>
      <c r="AU161" s="194" t="s">
        <v>83</v>
      </c>
      <c r="AY161" s="14" t="s">
        <v>128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14" t="s">
        <v>81</v>
      </c>
      <c r="BK161" s="195">
        <f t="shared" si="19"/>
        <v>0</v>
      </c>
      <c r="BL161" s="14" t="s">
        <v>198</v>
      </c>
      <c r="BM161" s="194" t="s">
        <v>389</v>
      </c>
    </row>
    <row r="162" spans="1:65" s="2" customFormat="1" ht="16.5" customHeight="1">
      <c r="A162" s="31"/>
      <c r="B162" s="32"/>
      <c r="C162" s="183" t="s">
        <v>252</v>
      </c>
      <c r="D162" s="183" t="s">
        <v>130</v>
      </c>
      <c r="E162" s="184" t="s">
        <v>390</v>
      </c>
      <c r="F162" s="185" t="s">
        <v>391</v>
      </c>
      <c r="G162" s="186" t="s">
        <v>259</v>
      </c>
      <c r="H162" s="187">
        <v>2</v>
      </c>
      <c r="I162" s="188"/>
      <c r="J162" s="189">
        <f t="shared" si="10"/>
        <v>0</v>
      </c>
      <c r="K162" s="185" t="s">
        <v>1</v>
      </c>
      <c r="L162" s="36"/>
      <c r="M162" s="190" t="s">
        <v>1</v>
      </c>
      <c r="N162" s="191" t="s">
        <v>38</v>
      </c>
      <c r="O162" s="68"/>
      <c r="P162" s="192">
        <f t="shared" si="11"/>
        <v>0</v>
      </c>
      <c r="Q162" s="192">
        <v>0.00015</v>
      </c>
      <c r="R162" s="192">
        <f t="shared" si="12"/>
        <v>0.0003</v>
      </c>
      <c r="S162" s="192">
        <v>0</v>
      </c>
      <c r="T162" s="193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4" t="s">
        <v>198</v>
      </c>
      <c r="AT162" s="194" t="s">
        <v>130</v>
      </c>
      <c r="AU162" s="194" t="s">
        <v>83</v>
      </c>
      <c r="AY162" s="14" t="s">
        <v>128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14" t="s">
        <v>81</v>
      </c>
      <c r="BK162" s="195">
        <f t="shared" si="19"/>
        <v>0</v>
      </c>
      <c r="BL162" s="14" t="s">
        <v>198</v>
      </c>
      <c r="BM162" s="194" t="s">
        <v>392</v>
      </c>
    </row>
    <row r="163" spans="1:65" s="2" customFormat="1" ht="24.2" customHeight="1">
      <c r="A163" s="31"/>
      <c r="B163" s="32"/>
      <c r="C163" s="183" t="s">
        <v>256</v>
      </c>
      <c r="D163" s="183" t="s">
        <v>130</v>
      </c>
      <c r="E163" s="184" t="s">
        <v>286</v>
      </c>
      <c r="F163" s="185" t="s">
        <v>287</v>
      </c>
      <c r="G163" s="186" t="s">
        <v>236</v>
      </c>
      <c r="H163" s="196"/>
      <c r="I163" s="188"/>
      <c r="J163" s="189">
        <f t="shared" si="10"/>
        <v>0</v>
      </c>
      <c r="K163" s="185" t="s">
        <v>178</v>
      </c>
      <c r="L163" s="36"/>
      <c r="M163" s="190" t="s">
        <v>1</v>
      </c>
      <c r="N163" s="191" t="s">
        <v>38</v>
      </c>
      <c r="O163" s="68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4" t="s">
        <v>198</v>
      </c>
      <c r="AT163" s="194" t="s">
        <v>130</v>
      </c>
      <c r="AU163" s="194" t="s">
        <v>83</v>
      </c>
      <c r="AY163" s="14" t="s">
        <v>128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4" t="s">
        <v>81</v>
      </c>
      <c r="BK163" s="195">
        <f t="shared" si="19"/>
        <v>0</v>
      </c>
      <c r="BL163" s="14" t="s">
        <v>198</v>
      </c>
      <c r="BM163" s="194" t="s">
        <v>393</v>
      </c>
    </row>
    <row r="164" spans="2:63" s="12" customFormat="1" ht="25.9" customHeight="1">
      <c r="B164" s="167"/>
      <c r="C164" s="168"/>
      <c r="D164" s="169" t="s">
        <v>72</v>
      </c>
      <c r="E164" s="170" t="s">
        <v>314</v>
      </c>
      <c r="F164" s="170" t="s">
        <v>315</v>
      </c>
      <c r="G164" s="168"/>
      <c r="H164" s="168"/>
      <c r="I164" s="171"/>
      <c r="J164" s="172">
        <f>BK164</f>
        <v>0</v>
      </c>
      <c r="K164" s="168"/>
      <c r="L164" s="173"/>
      <c r="M164" s="174"/>
      <c r="N164" s="175"/>
      <c r="O164" s="175"/>
      <c r="P164" s="176">
        <f>P165+P167+P170+P172</f>
        <v>0</v>
      </c>
      <c r="Q164" s="175"/>
      <c r="R164" s="176">
        <f>R165+R167+R170+R172</f>
        <v>0</v>
      </c>
      <c r="S164" s="175"/>
      <c r="T164" s="177">
        <f>T165+T167+T170+T172</f>
        <v>0</v>
      </c>
      <c r="AR164" s="178" t="s">
        <v>148</v>
      </c>
      <c r="AT164" s="179" t="s">
        <v>72</v>
      </c>
      <c r="AU164" s="179" t="s">
        <v>73</v>
      </c>
      <c r="AY164" s="178" t="s">
        <v>128</v>
      </c>
      <c r="BK164" s="180">
        <f>BK165+BK167+BK170+BK172</f>
        <v>0</v>
      </c>
    </row>
    <row r="165" spans="2:63" s="12" customFormat="1" ht="22.9" customHeight="1">
      <c r="B165" s="167"/>
      <c r="C165" s="168"/>
      <c r="D165" s="169" t="s">
        <v>72</v>
      </c>
      <c r="E165" s="181" t="s">
        <v>316</v>
      </c>
      <c r="F165" s="181" t="s">
        <v>317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P166</f>
        <v>0</v>
      </c>
      <c r="Q165" s="175"/>
      <c r="R165" s="176">
        <f>R166</f>
        <v>0</v>
      </c>
      <c r="S165" s="175"/>
      <c r="T165" s="177">
        <f>T166</f>
        <v>0</v>
      </c>
      <c r="AR165" s="178" t="s">
        <v>148</v>
      </c>
      <c r="AT165" s="179" t="s">
        <v>72</v>
      </c>
      <c r="AU165" s="179" t="s">
        <v>81</v>
      </c>
      <c r="AY165" s="178" t="s">
        <v>128</v>
      </c>
      <c r="BK165" s="180">
        <f>BK166</f>
        <v>0</v>
      </c>
    </row>
    <row r="166" spans="1:65" s="2" customFormat="1" ht="16.5" customHeight="1">
      <c r="A166" s="31"/>
      <c r="B166" s="32"/>
      <c r="C166" s="183" t="s">
        <v>261</v>
      </c>
      <c r="D166" s="183" t="s">
        <v>130</v>
      </c>
      <c r="E166" s="184" t="s">
        <v>319</v>
      </c>
      <c r="F166" s="185" t="s">
        <v>320</v>
      </c>
      <c r="G166" s="186" t="s">
        <v>236</v>
      </c>
      <c r="H166" s="196"/>
      <c r="I166" s="188"/>
      <c r="J166" s="189">
        <f>ROUND(I166*H166,2)</f>
        <v>0</v>
      </c>
      <c r="K166" s="185" t="s">
        <v>321</v>
      </c>
      <c r="L166" s="36"/>
      <c r="M166" s="190" t="s">
        <v>1</v>
      </c>
      <c r="N166" s="191" t="s">
        <v>38</v>
      </c>
      <c r="O166" s="68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322</v>
      </c>
      <c r="AT166" s="194" t="s">
        <v>130</v>
      </c>
      <c r="AU166" s="194" t="s">
        <v>83</v>
      </c>
      <c r="AY166" s="14" t="s">
        <v>128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4" t="s">
        <v>81</v>
      </c>
      <c r="BK166" s="195">
        <f>ROUND(I166*H166,2)</f>
        <v>0</v>
      </c>
      <c r="BL166" s="14" t="s">
        <v>322</v>
      </c>
      <c r="BM166" s="194" t="s">
        <v>394</v>
      </c>
    </row>
    <row r="167" spans="2:63" s="12" customFormat="1" ht="22.9" customHeight="1">
      <c r="B167" s="167"/>
      <c r="C167" s="168"/>
      <c r="D167" s="169" t="s">
        <v>72</v>
      </c>
      <c r="E167" s="181" t="s">
        <v>324</v>
      </c>
      <c r="F167" s="181" t="s">
        <v>325</v>
      </c>
      <c r="G167" s="168"/>
      <c r="H167" s="168"/>
      <c r="I167" s="171"/>
      <c r="J167" s="182">
        <f>BK167</f>
        <v>0</v>
      </c>
      <c r="K167" s="168"/>
      <c r="L167" s="173"/>
      <c r="M167" s="174"/>
      <c r="N167" s="175"/>
      <c r="O167" s="175"/>
      <c r="P167" s="176">
        <f>SUM(P168:P169)</f>
        <v>0</v>
      </c>
      <c r="Q167" s="175"/>
      <c r="R167" s="176">
        <f>SUM(R168:R169)</f>
        <v>0</v>
      </c>
      <c r="S167" s="175"/>
      <c r="T167" s="177">
        <f>SUM(T168:T169)</f>
        <v>0</v>
      </c>
      <c r="AR167" s="178" t="s">
        <v>148</v>
      </c>
      <c r="AT167" s="179" t="s">
        <v>72</v>
      </c>
      <c r="AU167" s="179" t="s">
        <v>81</v>
      </c>
      <c r="AY167" s="178" t="s">
        <v>128</v>
      </c>
      <c r="BK167" s="180">
        <f>SUM(BK168:BK169)</f>
        <v>0</v>
      </c>
    </row>
    <row r="168" spans="1:65" s="2" customFormat="1" ht="16.5" customHeight="1">
      <c r="A168" s="31"/>
      <c r="B168" s="32"/>
      <c r="C168" s="183" t="s">
        <v>265</v>
      </c>
      <c r="D168" s="183" t="s">
        <v>130</v>
      </c>
      <c r="E168" s="184" t="s">
        <v>327</v>
      </c>
      <c r="F168" s="185" t="s">
        <v>328</v>
      </c>
      <c r="G168" s="186" t="s">
        <v>236</v>
      </c>
      <c r="H168" s="196"/>
      <c r="I168" s="188"/>
      <c r="J168" s="189">
        <f>ROUND(I168*H168,2)</f>
        <v>0</v>
      </c>
      <c r="K168" s="185" t="s">
        <v>321</v>
      </c>
      <c r="L168" s="36"/>
      <c r="M168" s="190" t="s">
        <v>1</v>
      </c>
      <c r="N168" s="191" t="s">
        <v>38</v>
      </c>
      <c r="O168" s="68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322</v>
      </c>
      <c r="AT168" s="194" t="s">
        <v>130</v>
      </c>
      <c r="AU168" s="194" t="s">
        <v>83</v>
      </c>
      <c r="AY168" s="14" t="s">
        <v>128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4" t="s">
        <v>81</v>
      </c>
      <c r="BK168" s="195">
        <f>ROUND(I168*H168,2)</f>
        <v>0</v>
      </c>
      <c r="BL168" s="14" t="s">
        <v>322</v>
      </c>
      <c r="BM168" s="194" t="s">
        <v>395</v>
      </c>
    </row>
    <row r="169" spans="1:65" s="2" customFormat="1" ht="16.5" customHeight="1">
      <c r="A169" s="31"/>
      <c r="B169" s="32"/>
      <c r="C169" s="183" t="s">
        <v>269</v>
      </c>
      <c r="D169" s="183" t="s">
        <v>130</v>
      </c>
      <c r="E169" s="184" t="s">
        <v>331</v>
      </c>
      <c r="F169" s="185" t="s">
        <v>332</v>
      </c>
      <c r="G169" s="186" t="s">
        <v>236</v>
      </c>
      <c r="H169" s="196"/>
      <c r="I169" s="188"/>
      <c r="J169" s="189">
        <f>ROUND(I169*H169,2)</f>
        <v>0</v>
      </c>
      <c r="K169" s="185" t="s">
        <v>321</v>
      </c>
      <c r="L169" s="36"/>
      <c r="M169" s="190" t="s">
        <v>1</v>
      </c>
      <c r="N169" s="191" t="s">
        <v>38</v>
      </c>
      <c r="O169" s="68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322</v>
      </c>
      <c r="AT169" s="194" t="s">
        <v>130</v>
      </c>
      <c r="AU169" s="194" t="s">
        <v>83</v>
      </c>
      <c r="AY169" s="14" t="s">
        <v>128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4" t="s">
        <v>81</v>
      </c>
      <c r="BK169" s="195">
        <f>ROUND(I169*H169,2)</f>
        <v>0</v>
      </c>
      <c r="BL169" s="14" t="s">
        <v>322</v>
      </c>
      <c r="BM169" s="194" t="s">
        <v>396</v>
      </c>
    </row>
    <row r="170" spans="2:63" s="12" customFormat="1" ht="22.9" customHeight="1">
      <c r="B170" s="167"/>
      <c r="C170" s="168"/>
      <c r="D170" s="169" t="s">
        <v>72</v>
      </c>
      <c r="E170" s="181" t="s">
        <v>334</v>
      </c>
      <c r="F170" s="181" t="s">
        <v>335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P171</f>
        <v>0</v>
      </c>
      <c r="Q170" s="175"/>
      <c r="R170" s="176">
        <f>R171</f>
        <v>0</v>
      </c>
      <c r="S170" s="175"/>
      <c r="T170" s="177">
        <f>T171</f>
        <v>0</v>
      </c>
      <c r="AR170" s="178" t="s">
        <v>148</v>
      </c>
      <c r="AT170" s="179" t="s">
        <v>72</v>
      </c>
      <c r="AU170" s="179" t="s">
        <v>81</v>
      </c>
      <c r="AY170" s="178" t="s">
        <v>128</v>
      </c>
      <c r="BK170" s="180">
        <f>BK171</f>
        <v>0</v>
      </c>
    </row>
    <row r="171" spans="1:65" s="2" customFormat="1" ht="16.5" customHeight="1">
      <c r="A171" s="31"/>
      <c r="B171" s="32"/>
      <c r="C171" s="183" t="s">
        <v>273</v>
      </c>
      <c r="D171" s="183" t="s">
        <v>130</v>
      </c>
      <c r="E171" s="184" t="s">
        <v>337</v>
      </c>
      <c r="F171" s="185" t="s">
        <v>338</v>
      </c>
      <c r="G171" s="186" t="s">
        <v>236</v>
      </c>
      <c r="H171" s="196"/>
      <c r="I171" s="188"/>
      <c r="J171" s="189">
        <f>ROUND(I171*H171,2)</f>
        <v>0</v>
      </c>
      <c r="K171" s="185" t="s">
        <v>321</v>
      </c>
      <c r="L171" s="36"/>
      <c r="M171" s="190" t="s">
        <v>1</v>
      </c>
      <c r="N171" s="191" t="s">
        <v>38</v>
      </c>
      <c r="O171" s="68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322</v>
      </c>
      <c r="AT171" s="194" t="s">
        <v>130</v>
      </c>
      <c r="AU171" s="194" t="s">
        <v>83</v>
      </c>
      <c r="AY171" s="14" t="s">
        <v>128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4" t="s">
        <v>81</v>
      </c>
      <c r="BK171" s="195">
        <f>ROUND(I171*H171,2)</f>
        <v>0</v>
      </c>
      <c r="BL171" s="14" t="s">
        <v>322</v>
      </c>
      <c r="BM171" s="194" t="s">
        <v>397</v>
      </c>
    </row>
    <row r="172" spans="2:63" s="12" customFormat="1" ht="22.9" customHeight="1">
      <c r="B172" s="167"/>
      <c r="C172" s="168"/>
      <c r="D172" s="169" t="s">
        <v>72</v>
      </c>
      <c r="E172" s="181" t="s">
        <v>340</v>
      </c>
      <c r="F172" s="181" t="s">
        <v>341</v>
      </c>
      <c r="G172" s="168"/>
      <c r="H172" s="168"/>
      <c r="I172" s="171"/>
      <c r="J172" s="182">
        <f>BK172</f>
        <v>0</v>
      </c>
      <c r="K172" s="168"/>
      <c r="L172" s="173"/>
      <c r="M172" s="174"/>
      <c r="N172" s="175"/>
      <c r="O172" s="175"/>
      <c r="P172" s="176">
        <f>P173</f>
        <v>0</v>
      </c>
      <c r="Q172" s="175"/>
      <c r="R172" s="176">
        <f>R173</f>
        <v>0</v>
      </c>
      <c r="S172" s="175"/>
      <c r="T172" s="177">
        <f>T173</f>
        <v>0</v>
      </c>
      <c r="AR172" s="178" t="s">
        <v>148</v>
      </c>
      <c r="AT172" s="179" t="s">
        <v>72</v>
      </c>
      <c r="AU172" s="179" t="s">
        <v>81</v>
      </c>
      <c r="AY172" s="178" t="s">
        <v>128</v>
      </c>
      <c r="BK172" s="180">
        <f>BK173</f>
        <v>0</v>
      </c>
    </row>
    <row r="173" spans="1:65" s="2" customFormat="1" ht="24.2" customHeight="1">
      <c r="A173" s="31"/>
      <c r="B173" s="32"/>
      <c r="C173" s="183" t="s">
        <v>277</v>
      </c>
      <c r="D173" s="183" t="s">
        <v>130</v>
      </c>
      <c r="E173" s="184" t="s">
        <v>343</v>
      </c>
      <c r="F173" s="185" t="s">
        <v>344</v>
      </c>
      <c r="G173" s="186" t="s">
        <v>236</v>
      </c>
      <c r="H173" s="196"/>
      <c r="I173" s="188"/>
      <c r="J173" s="189">
        <f>ROUND(I173*H173,2)</f>
        <v>0</v>
      </c>
      <c r="K173" s="185" t="s">
        <v>321</v>
      </c>
      <c r="L173" s="36"/>
      <c r="M173" s="207" t="s">
        <v>1</v>
      </c>
      <c r="N173" s="208" t="s">
        <v>38</v>
      </c>
      <c r="O173" s="209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322</v>
      </c>
      <c r="AT173" s="194" t="s">
        <v>130</v>
      </c>
      <c r="AU173" s="194" t="s">
        <v>83</v>
      </c>
      <c r="AY173" s="14" t="s">
        <v>128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4" t="s">
        <v>81</v>
      </c>
      <c r="BK173" s="195">
        <f>ROUND(I173*H173,2)</f>
        <v>0</v>
      </c>
      <c r="BL173" s="14" t="s">
        <v>322</v>
      </c>
      <c r="BM173" s="194" t="s">
        <v>398</v>
      </c>
    </row>
    <row r="174" spans="1:31" s="2" customFormat="1" ht="6.95" customHeight="1">
      <c r="A174" s="31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6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sheetProtection algorithmName="SHA-512" hashValue="lrFrKtVBsQ4RUbJQM57x7JVmiIs5XBkyUMU1HQmtO1uxERyxrWtr6Wo5X9sTEv0IAonWbie/y36+l8+qoSGgrA==" saltValue="5jV5Vw6D2wiRoCNXvXbQmMhM2TLk3osZwh5NYMaoQFFY/xHcQLmItoZW2w1au8uGE57dLF647Wfbc0T5L8sZ5w==" spinCount="100000" sheet="1" objects="1" scenarios="1" formatColumns="0" formatRows="0" autoFilter="0"/>
  <autoFilter ref="C127:K17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2024-01-09T08:19:55Z</dcterms:created>
  <dcterms:modified xsi:type="dcterms:W3CDTF">2024-02-29T13:07:24Z</dcterms:modified>
  <cp:category/>
  <cp:version/>
  <cp:contentType/>
  <cp:contentStatus/>
</cp:coreProperties>
</file>