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elitovska\Desktop\"/>
    </mc:Choice>
  </mc:AlternateContent>
  <xr:revisionPtr revIDLastSave="0" documentId="13_ncr:1_{91C55289-7C16-442E-82DF-7B0C48B9FC5E}" xr6:coauthVersionLast="47" xr6:coauthVersionMax="47" xr10:uidLastSave="{00000000-0000-0000-0000-000000000000}"/>
  <bookViews>
    <workbookView xWindow="-110" yWindow="-110" windowWidth="19420" windowHeight="10420" tabRatio="500" firstSheet="5" activeTab="7" xr2:uid="{00000000-000D-0000-FFFF-FFFF00000000}"/>
  </bookViews>
  <sheets>
    <sheet name="Celková nabídková cena" sheetId="1" r:id="rId1"/>
    <sheet name="Cena Vytvoření služby" sheetId="2" r:id="rId2"/>
    <sheet name="Cena cloudových služeb 1-2" sheetId="9" r:id="rId3"/>
    <sheet name="Cena cloudových služeb 2-2" sheetId="3" r:id="rId4"/>
    <sheet name="Cena Pilotních služeb" sheetId="4" r:id="rId5"/>
    <sheet name="Cena Služeb provozu" sheetId="5" r:id="rId6"/>
    <sheet name="Cena Služeb rozvoje" sheetId="6" r:id="rId7"/>
    <sheet name="Pokyny k vyplnění" sheetId="7" r:id="rId8"/>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L76" i="9" l="1"/>
  <c r="L75" i="9"/>
  <c r="L74" i="9"/>
  <c r="L73" i="9"/>
  <c r="L72" i="9"/>
  <c r="L71" i="9"/>
  <c r="L70" i="9"/>
  <c r="L69" i="9"/>
  <c r="L65" i="9"/>
  <c r="L64" i="9"/>
  <c r="L63" i="9"/>
  <c r="L62" i="9"/>
  <c r="L61" i="9"/>
  <c r="L60" i="9"/>
  <c r="L59" i="9"/>
  <c r="L58" i="9"/>
  <c r="L54" i="9"/>
  <c r="L53" i="9"/>
  <c r="L52" i="9"/>
  <c r="L51" i="9"/>
  <c r="L50" i="9"/>
  <c r="L49" i="9"/>
  <c r="L48" i="9"/>
  <c r="L47" i="9"/>
  <c r="L43" i="9"/>
  <c r="L42" i="9"/>
  <c r="L41" i="9"/>
  <c r="L40" i="9"/>
  <c r="L39" i="9"/>
  <c r="L38" i="9"/>
  <c r="L37" i="9"/>
  <c r="L36" i="9"/>
  <c r="L32" i="9"/>
  <c r="L31" i="9"/>
  <c r="L30" i="9"/>
  <c r="L29" i="9"/>
  <c r="L28" i="9"/>
  <c r="L27" i="9"/>
  <c r="L26" i="9"/>
  <c r="L25" i="9"/>
  <c r="J16" i="9"/>
  <c r="K16" i="9" s="1"/>
  <c r="E70" i="9"/>
  <c r="E71" i="9"/>
  <c r="E72" i="9"/>
  <c r="E73" i="9"/>
  <c r="E74" i="9"/>
  <c r="E75" i="9"/>
  <c r="E76" i="9"/>
  <c r="E69" i="9"/>
  <c r="E59" i="9"/>
  <c r="E60" i="9"/>
  <c r="E61" i="9"/>
  <c r="E62" i="9"/>
  <c r="E63" i="9"/>
  <c r="E64" i="9"/>
  <c r="E65" i="9"/>
  <c r="E58" i="9"/>
  <c r="E48" i="9"/>
  <c r="E49" i="9"/>
  <c r="E50" i="9"/>
  <c r="E51" i="9"/>
  <c r="E52" i="9"/>
  <c r="E53" i="9"/>
  <c r="E54" i="9"/>
  <c r="E47" i="9"/>
  <c r="E37" i="9"/>
  <c r="E38" i="9"/>
  <c r="E39" i="9"/>
  <c r="E40" i="9"/>
  <c r="E41" i="9"/>
  <c r="E42" i="9"/>
  <c r="E43" i="9"/>
  <c r="E36" i="9"/>
  <c r="E26" i="9"/>
  <c r="E27" i="9"/>
  <c r="E28" i="9"/>
  <c r="E29" i="9"/>
  <c r="E30" i="9"/>
  <c r="E31" i="9"/>
  <c r="E32" i="9"/>
  <c r="E25" i="9"/>
  <c r="H17" i="9"/>
  <c r="L17" i="9" s="1"/>
  <c r="O17" i="9" s="1"/>
  <c r="R17" i="9" s="1"/>
  <c r="R76" i="9"/>
  <c r="O76" i="9"/>
  <c r="H76" i="9"/>
  <c r="R75" i="9"/>
  <c r="O75" i="9"/>
  <c r="H75" i="9"/>
  <c r="R74" i="9"/>
  <c r="O74" i="9"/>
  <c r="H74" i="9"/>
  <c r="R73" i="9"/>
  <c r="O73" i="9"/>
  <c r="H73" i="9"/>
  <c r="R72" i="9"/>
  <c r="O72" i="9"/>
  <c r="H72" i="9"/>
  <c r="R71" i="9"/>
  <c r="O71" i="9"/>
  <c r="H71" i="9"/>
  <c r="R70" i="9"/>
  <c r="O70" i="9"/>
  <c r="H70" i="9"/>
  <c r="R69" i="9"/>
  <c r="O69" i="9"/>
  <c r="H69" i="9"/>
  <c r="R65" i="9"/>
  <c r="O65" i="9"/>
  <c r="H65" i="9"/>
  <c r="R64" i="9"/>
  <c r="O64" i="9"/>
  <c r="H64" i="9"/>
  <c r="R63" i="9"/>
  <c r="O63" i="9"/>
  <c r="H63" i="9"/>
  <c r="R62" i="9"/>
  <c r="O62" i="9"/>
  <c r="H62" i="9"/>
  <c r="R61" i="9"/>
  <c r="O61" i="9"/>
  <c r="H61" i="9"/>
  <c r="R60" i="9"/>
  <c r="O60" i="9"/>
  <c r="H60" i="9"/>
  <c r="R59" i="9"/>
  <c r="O59" i="9"/>
  <c r="H59" i="9"/>
  <c r="R58" i="9"/>
  <c r="O58" i="9"/>
  <c r="H58" i="9"/>
  <c r="R54" i="9"/>
  <c r="O54" i="9"/>
  <c r="H54" i="9"/>
  <c r="R53" i="9"/>
  <c r="O53" i="9"/>
  <c r="H53" i="9"/>
  <c r="R52" i="9"/>
  <c r="O52" i="9"/>
  <c r="H52" i="9"/>
  <c r="R51" i="9"/>
  <c r="O51" i="9"/>
  <c r="H51" i="9"/>
  <c r="R50" i="9"/>
  <c r="O50" i="9"/>
  <c r="H50" i="9"/>
  <c r="R49" i="9"/>
  <c r="O49" i="9"/>
  <c r="H49" i="9"/>
  <c r="R48" i="9"/>
  <c r="O48" i="9"/>
  <c r="H48" i="9"/>
  <c r="R47" i="9"/>
  <c r="O47" i="9"/>
  <c r="H47" i="9"/>
  <c r="R43" i="9"/>
  <c r="O43" i="9"/>
  <c r="H43" i="9"/>
  <c r="R42" i="9"/>
  <c r="O42" i="9"/>
  <c r="H42" i="9"/>
  <c r="R41" i="9"/>
  <c r="O41" i="9"/>
  <c r="H41" i="9"/>
  <c r="R40" i="9"/>
  <c r="O40" i="9"/>
  <c r="H40" i="9"/>
  <c r="R39" i="9"/>
  <c r="O39" i="9"/>
  <c r="H39" i="9"/>
  <c r="R38" i="9"/>
  <c r="O38" i="9"/>
  <c r="H38" i="9"/>
  <c r="R37" i="9"/>
  <c r="O37" i="9"/>
  <c r="H37" i="9"/>
  <c r="R36" i="9"/>
  <c r="O36" i="9"/>
  <c r="H36" i="9"/>
  <c r="R32" i="9"/>
  <c r="O32" i="9"/>
  <c r="H32" i="9"/>
  <c r="R31" i="9"/>
  <c r="O31" i="9"/>
  <c r="H31" i="9"/>
  <c r="R30" i="9"/>
  <c r="O30" i="9"/>
  <c r="H30" i="9"/>
  <c r="R29" i="9"/>
  <c r="O29" i="9"/>
  <c r="H29" i="9"/>
  <c r="R28" i="9"/>
  <c r="O28" i="9"/>
  <c r="H28" i="9"/>
  <c r="R27" i="9"/>
  <c r="O27" i="9"/>
  <c r="H27" i="9"/>
  <c r="R26" i="9"/>
  <c r="O26" i="9"/>
  <c r="H26" i="9"/>
  <c r="R25" i="9"/>
  <c r="O25" i="9"/>
  <c r="H25" i="9"/>
  <c r="F16" i="9"/>
  <c r="G16" i="9" s="1"/>
  <c r="P15" i="4"/>
  <c r="I25" i="9" l="1"/>
  <c r="I32" i="9"/>
  <c r="I31" i="9"/>
  <c r="I30" i="9"/>
  <c r="I29" i="9"/>
  <c r="I28" i="9"/>
  <c r="I27" i="9"/>
  <c r="I26" i="9"/>
  <c r="I36" i="9"/>
  <c r="I43" i="9"/>
  <c r="I42" i="9"/>
  <c r="I41" i="9"/>
  <c r="I40" i="9"/>
  <c r="I39" i="9"/>
  <c r="I38" i="9"/>
  <c r="I37" i="9"/>
  <c r="I47" i="9"/>
  <c r="I54" i="9"/>
  <c r="I53" i="9"/>
  <c r="I52" i="9"/>
  <c r="I51" i="9"/>
  <c r="I50" i="9"/>
  <c r="I49" i="9"/>
  <c r="I48" i="9"/>
  <c r="I58" i="9"/>
  <c r="I65" i="9"/>
  <c r="I64" i="9"/>
  <c r="I63" i="9"/>
  <c r="I62" i="9"/>
  <c r="I61" i="9"/>
  <c r="I60" i="9"/>
  <c r="I59" i="9"/>
  <c r="I69" i="9"/>
  <c r="I76" i="9"/>
  <c r="I75" i="9"/>
  <c r="I74" i="9"/>
  <c r="I73" i="9"/>
  <c r="I72" i="9"/>
  <c r="I71" i="9"/>
  <c r="I70" i="9"/>
  <c r="S25" i="9"/>
  <c r="S26" i="9"/>
  <c r="S27" i="9"/>
  <c r="S28" i="9"/>
  <c r="S29" i="9"/>
  <c r="S30" i="9"/>
  <c r="S31" i="9"/>
  <c r="S32" i="9"/>
  <c r="S36" i="9"/>
  <c r="S37" i="9"/>
  <c r="S38" i="9"/>
  <c r="S39" i="9"/>
  <c r="S40" i="9"/>
  <c r="S41" i="9"/>
  <c r="S42" i="9"/>
  <c r="S43" i="9"/>
  <c r="S47" i="9"/>
  <c r="S48" i="9"/>
  <c r="S49" i="9"/>
  <c r="S50" i="9"/>
  <c r="S51" i="9"/>
  <c r="S52" i="9"/>
  <c r="S53" i="9"/>
  <c r="S54" i="9"/>
  <c r="S58" i="9"/>
  <c r="S59" i="9"/>
  <c r="S60" i="9"/>
  <c r="S61" i="9"/>
  <c r="L66" i="9"/>
  <c r="S62" i="9"/>
  <c r="S63" i="9"/>
  <c r="S64" i="9"/>
  <c r="S65" i="9"/>
  <c r="S69" i="9"/>
  <c r="S70" i="9"/>
  <c r="S71" i="9"/>
  <c r="S72" i="9"/>
  <c r="S73" i="9"/>
  <c r="S74" i="9"/>
  <c r="S75" i="9"/>
  <c r="S76" i="9"/>
  <c r="L77" i="9"/>
  <c r="L55" i="9"/>
  <c r="L33" i="9"/>
  <c r="L44" i="9"/>
  <c r="H77" i="9"/>
  <c r="E33" i="9"/>
  <c r="R77" i="9"/>
  <c r="R55" i="9"/>
  <c r="M16" i="9"/>
  <c r="N16" i="9" s="1"/>
  <c r="Q15" i="4"/>
  <c r="R15" i="4" s="1"/>
  <c r="H44" i="9"/>
  <c r="H66" i="9"/>
  <c r="H33" i="9"/>
  <c r="O44" i="9"/>
  <c r="E55" i="9"/>
  <c r="O66" i="9"/>
  <c r="E77" i="9"/>
  <c r="O33" i="9"/>
  <c r="R44" i="9"/>
  <c r="R66" i="9"/>
  <c r="R33" i="9"/>
  <c r="E44" i="9"/>
  <c r="O55" i="9"/>
  <c r="E66" i="9"/>
  <c r="O77" i="9"/>
  <c r="P16" i="9"/>
  <c r="Q16" i="9" s="1"/>
  <c r="H55" i="9"/>
  <c r="M24" i="4"/>
  <c r="M23" i="4"/>
  <c r="N23" i="4" s="1"/>
  <c r="O23" i="4" s="1"/>
  <c r="M22" i="4"/>
  <c r="M21" i="4"/>
  <c r="M20" i="4"/>
  <c r="N20" i="4" s="1"/>
  <c r="O20" i="4" s="1"/>
  <c r="M19" i="4"/>
  <c r="N19" i="4" s="1"/>
  <c r="O19" i="4" s="1"/>
  <c r="M18" i="4"/>
  <c r="N18" i="4" s="1"/>
  <c r="M17" i="4"/>
  <c r="M16" i="4"/>
  <c r="M14" i="4"/>
  <c r="N14" i="4" s="1"/>
  <c r="O14" i="4" s="1"/>
  <c r="M13" i="4"/>
  <c r="N13" i="4" s="1"/>
  <c r="O13" i="4" s="1"/>
  <c r="M12" i="4"/>
  <c r="N12" i="4" s="1"/>
  <c r="M11" i="4"/>
  <c r="M10" i="4"/>
  <c r="M9" i="4"/>
  <c r="N9" i="4" s="1"/>
  <c r="O9" i="4" s="1"/>
  <c r="M8" i="4"/>
  <c r="N8" i="4" s="1"/>
  <c r="M7" i="4"/>
  <c r="M6" i="4"/>
  <c r="N6" i="4" s="1"/>
  <c r="M5" i="4"/>
  <c r="N5" i="4" s="1"/>
  <c r="O5" i="4" s="1"/>
  <c r="I44" i="9" l="1"/>
  <c r="I77" i="9"/>
  <c r="I66" i="9"/>
  <c r="I55" i="9"/>
  <c r="I33" i="9"/>
  <c r="S44" i="9"/>
  <c r="S55" i="9"/>
  <c r="S77" i="9"/>
  <c r="S66" i="9"/>
  <c r="L80" i="9"/>
  <c r="S33" i="9"/>
  <c r="O80" i="9"/>
  <c r="R80" i="9"/>
  <c r="E80" i="9"/>
  <c r="H80" i="9"/>
  <c r="N22" i="4"/>
  <c r="O22" i="4" s="1"/>
  <c r="O8" i="4"/>
  <c r="M25" i="4"/>
  <c r="O25" i="4" s="1"/>
  <c r="O6" i="4"/>
  <c r="N7" i="4"/>
  <c r="O7" i="4" s="1"/>
  <c r="O18" i="4"/>
  <c r="N21" i="4"/>
  <c r="O21" i="4" s="1"/>
  <c r="N10" i="4"/>
  <c r="O10" i="4" s="1"/>
  <c r="N16" i="4"/>
  <c r="O16" i="4" s="1"/>
  <c r="N24" i="4"/>
  <c r="O24" i="4" s="1"/>
  <c r="O12" i="4"/>
  <c r="N11" i="4"/>
  <c r="O11" i="4" s="1"/>
  <c r="N17" i="4"/>
  <c r="O17" i="4" s="1"/>
  <c r="I80" i="9" l="1"/>
  <c r="B7" i="1" s="1"/>
  <c r="S80" i="9"/>
  <c r="B10" i="1" s="1"/>
  <c r="N25" i="4"/>
  <c r="C10" i="6" l="1"/>
  <c r="D10" i="6" s="1"/>
  <c r="D4" i="6"/>
  <c r="E4" i="6" s="1"/>
  <c r="E5" i="6" s="1"/>
  <c r="B50" i="5"/>
  <c r="B49" i="5"/>
  <c r="B48" i="5"/>
  <c r="J43" i="5"/>
  <c r="G43" i="5"/>
  <c r="J42" i="5"/>
  <c r="J41" i="5"/>
  <c r="J40" i="5"/>
  <c r="J39" i="5"/>
  <c r="J38" i="5"/>
  <c r="J37" i="5"/>
  <c r="J36" i="5"/>
  <c r="J35" i="5"/>
  <c r="J34" i="5"/>
  <c r="J33" i="5"/>
  <c r="J32" i="5"/>
  <c r="J31" i="5"/>
  <c r="J30" i="5"/>
  <c r="J29" i="5"/>
  <c r="I28" i="5"/>
  <c r="J27" i="5"/>
  <c r="G27" i="5"/>
  <c r="J26" i="5"/>
  <c r="G26" i="5"/>
  <c r="J24" i="5"/>
  <c r="G24" i="5"/>
  <c r="J23" i="5"/>
  <c r="G23" i="5"/>
  <c r="J22" i="5"/>
  <c r="G22" i="5"/>
  <c r="J20" i="5"/>
  <c r="G20" i="5"/>
  <c r="J19" i="5"/>
  <c r="G19" i="5"/>
  <c r="J18" i="5"/>
  <c r="G18" i="5"/>
  <c r="J16" i="5"/>
  <c r="G16" i="5"/>
  <c r="J15" i="5"/>
  <c r="G15" i="5"/>
  <c r="I14" i="5"/>
  <c r="J14" i="5" s="1"/>
  <c r="G14" i="5"/>
  <c r="J7" i="5"/>
  <c r="J6" i="5"/>
  <c r="G6" i="5"/>
  <c r="J5" i="5"/>
  <c r="G5" i="5"/>
  <c r="J4" i="5"/>
  <c r="G4" i="5"/>
  <c r="G24" i="4"/>
  <c r="P24" i="4" s="1"/>
  <c r="G23" i="4"/>
  <c r="P23" i="4" s="1"/>
  <c r="G22" i="4"/>
  <c r="P22" i="4" s="1"/>
  <c r="G21" i="4"/>
  <c r="G20" i="4"/>
  <c r="P20" i="4" s="1"/>
  <c r="G19" i="4"/>
  <c r="P19" i="4" s="1"/>
  <c r="G18" i="4"/>
  <c r="P18" i="4" s="1"/>
  <c r="G17" i="4"/>
  <c r="P17" i="4" s="1"/>
  <c r="G16" i="4"/>
  <c r="P16" i="4" s="1"/>
  <c r="G14" i="4"/>
  <c r="P14" i="4" s="1"/>
  <c r="G13" i="4"/>
  <c r="P13" i="4" s="1"/>
  <c r="G12" i="4"/>
  <c r="G11" i="4"/>
  <c r="G10" i="4"/>
  <c r="G9" i="4"/>
  <c r="P9" i="4" s="1"/>
  <c r="G8" i="4"/>
  <c r="G7" i="4"/>
  <c r="G6" i="4"/>
  <c r="G5" i="4"/>
  <c r="P5" i="4" s="1"/>
  <c r="D4" i="2"/>
  <c r="E4" i="2" s="1"/>
  <c r="D3" i="2"/>
  <c r="E3" i="2" s="1"/>
  <c r="C2" i="2"/>
  <c r="C9" i="2" s="1"/>
  <c r="E10" i="6" l="1"/>
  <c r="D11" i="6"/>
  <c r="B12" i="1" s="1"/>
  <c r="C12" i="1" s="1"/>
  <c r="B6" i="1"/>
  <c r="C6" i="1" s="1"/>
  <c r="C12" i="2"/>
  <c r="D12" i="2" s="1"/>
  <c r="E12" i="2" s="1"/>
  <c r="C10" i="2"/>
  <c r="D10" i="2" s="1"/>
  <c r="E10" i="2" s="1"/>
  <c r="H7" i="4"/>
  <c r="I7" i="4" s="1"/>
  <c r="P7" i="4"/>
  <c r="Q23" i="4"/>
  <c r="R23" i="4" s="1"/>
  <c r="H8" i="4"/>
  <c r="I8" i="4" s="1"/>
  <c r="P8" i="4"/>
  <c r="Q24" i="4"/>
  <c r="R24" i="4" s="1"/>
  <c r="H17" i="4"/>
  <c r="I17" i="4" s="1"/>
  <c r="H10" i="4"/>
  <c r="I10" i="4" s="1"/>
  <c r="P10" i="4"/>
  <c r="H11" i="4"/>
  <c r="I11" i="4" s="1"/>
  <c r="P11" i="4"/>
  <c r="H12" i="4"/>
  <c r="I12" i="4" s="1"/>
  <c r="P12" i="4"/>
  <c r="Q20" i="4"/>
  <c r="R20" i="4" s="1"/>
  <c r="Q5" i="4"/>
  <c r="R5" i="4" s="1"/>
  <c r="H21" i="4"/>
  <c r="I21" i="4" s="1"/>
  <c r="P21" i="4"/>
  <c r="Q16" i="4"/>
  <c r="R16" i="4" s="1"/>
  <c r="Q17" i="4"/>
  <c r="R17" i="4" s="1"/>
  <c r="Q9" i="4"/>
  <c r="R9" i="4" s="1"/>
  <c r="Q18" i="4"/>
  <c r="R18" i="4"/>
  <c r="Q19" i="4"/>
  <c r="R19" i="4" s="1"/>
  <c r="Q13" i="4"/>
  <c r="R13" i="4" s="1"/>
  <c r="H6" i="4"/>
  <c r="I6" i="4" s="1"/>
  <c r="P6" i="4"/>
  <c r="Q14" i="4"/>
  <c r="R14" i="4" s="1"/>
  <c r="Q22" i="4"/>
  <c r="R22" i="4" s="1"/>
  <c r="H13" i="4"/>
  <c r="I13" i="4" s="1"/>
  <c r="H14" i="4"/>
  <c r="I14" i="4" s="1"/>
  <c r="H9" i="4"/>
  <c r="I9" i="4" s="1"/>
  <c r="G25" i="4"/>
  <c r="B8" i="1" s="1"/>
  <c r="H5" i="4"/>
  <c r="I5" i="4" s="1"/>
  <c r="J17" i="5"/>
  <c r="K17" i="5" s="1"/>
  <c r="H17" i="5"/>
  <c r="H21" i="5"/>
  <c r="J21" i="5"/>
  <c r="K21" i="5" s="1"/>
  <c r="J25" i="5"/>
  <c r="L25" i="5" s="1"/>
  <c r="D9" i="2"/>
  <c r="E9" i="2" s="1"/>
  <c r="J3" i="5"/>
  <c r="E11" i="6"/>
  <c r="F10" i="6"/>
  <c r="F11" i="6" s="1"/>
  <c r="L17" i="5"/>
  <c r="H18" i="4"/>
  <c r="I18" i="4" s="1"/>
  <c r="H22" i="4"/>
  <c r="I22" i="4" s="1"/>
  <c r="F4" i="6"/>
  <c r="F5" i="6" s="1"/>
  <c r="D5" i="6"/>
  <c r="B9" i="1" s="1"/>
  <c r="D12" i="1"/>
  <c r="H19" i="4"/>
  <c r="I19" i="4" s="1"/>
  <c r="H23" i="4"/>
  <c r="I23" i="4" s="1"/>
  <c r="D2" i="2"/>
  <c r="E2" i="2" s="1"/>
  <c r="C11" i="2"/>
  <c r="H16" i="4"/>
  <c r="I16" i="4" s="1"/>
  <c r="H20" i="4"/>
  <c r="I20" i="4" s="1"/>
  <c r="H24" i="4"/>
  <c r="I24" i="4" s="1"/>
  <c r="G7" i="5"/>
  <c r="G45" i="5" s="1"/>
  <c r="D6" i="1" l="1"/>
  <c r="L21" i="5"/>
  <c r="D13" i="6"/>
  <c r="Q8" i="4"/>
  <c r="R8" i="4" s="1"/>
  <c r="I25" i="4"/>
  <c r="P25" i="4"/>
  <c r="Q10" i="4"/>
  <c r="R10" i="4"/>
  <c r="Q12" i="4"/>
  <c r="R12" i="4"/>
  <c r="Q21" i="4"/>
  <c r="R21" i="4" s="1"/>
  <c r="Q7" i="4"/>
  <c r="R7" i="4" s="1"/>
  <c r="Q11" i="4"/>
  <c r="R11" i="4"/>
  <c r="Q6" i="4"/>
  <c r="R6" i="4" s="1"/>
  <c r="H25" i="4"/>
  <c r="K25" i="5"/>
  <c r="C7" i="1"/>
  <c r="D7" i="1" s="1"/>
  <c r="H3" i="5"/>
  <c r="J45" i="5"/>
  <c r="B11" i="1" s="1"/>
  <c r="L3" i="5"/>
  <c r="L45" i="5" s="1"/>
  <c r="K3" i="5"/>
  <c r="D11" i="2"/>
  <c r="E11" i="2" s="1"/>
  <c r="C9" i="1"/>
  <c r="D9" i="1" s="1"/>
  <c r="C8" i="1" l="1"/>
  <c r="D8" i="1" s="1"/>
  <c r="Q25" i="4"/>
  <c r="R25" i="4" s="1"/>
  <c r="K45" i="5"/>
  <c r="C11" i="1"/>
  <c r="D11" i="1" s="1"/>
  <c r="C10" i="1"/>
  <c r="D10" i="1" s="1"/>
  <c r="B13" i="1" l="1"/>
  <c r="C13" i="1"/>
  <c r="D13" i="1"/>
</calcChain>
</file>

<file path=xl/sharedStrings.xml><?xml version="1.0" encoding="utf-8"?>
<sst xmlns="http://schemas.openxmlformats.org/spreadsheetml/2006/main" count="504" uniqueCount="295">
  <si>
    <t>Příloha č. 4 Zadávací dokumentace</t>
  </si>
  <si>
    <t>Formulář pro stanovení nabídkové ceny</t>
  </si>
  <si>
    <t>Stanovení celkové nabídkové ceny</t>
  </si>
  <si>
    <t>Cena bez DPH</t>
  </si>
  <si>
    <t>DPH</t>
  </si>
  <si>
    <t>Cena s DPH</t>
  </si>
  <si>
    <t xml:space="preserve">Celková cena Vytvoření služby GT FOTO </t>
  </si>
  <si>
    <t>Cena cloudových služeb za dobu Pilotního a akceptačního provozu (modelová cena)</t>
  </si>
  <si>
    <t>Cena Pilotních služeb</t>
  </si>
  <si>
    <t>Cena Služeb rozvoje  za dobu Pilotního a akceptačního provozu</t>
  </si>
  <si>
    <r>
      <rPr>
        <b/>
        <sz val="11"/>
        <rFont val="Calibri"/>
        <family val="2"/>
        <charset val="238"/>
      </rPr>
      <t xml:space="preserve">Cena cloudových služeb za </t>
    </r>
    <r>
      <rPr>
        <b/>
        <sz val="11"/>
        <color rgb="FFFF0000"/>
        <rFont val="Calibri"/>
        <family val="2"/>
        <charset val="238"/>
      </rPr>
      <t>29,5</t>
    </r>
    <r>
      <rPr>
        <b/>
        <sz val="11"/>
        <rFont val="Calibri"/>
        <family val="2"/>
        <charset val="238"/>
      </rPr>
      <t xml:space="preserve"> měsíce produkčního provozu</t>
    </r>
  </si>
  <si>
    <r>
      <rPr>
        <b/>
        <sz val="11"/>
        <rFont val="Calibri"/>
        <family val="2"/>
        <charset val="238"/>
      </rPr>
      <t xml:space="preserve">Cena Služeb provozu za </t>
    </r>
    <r>
      <rPr>
        <b/>
        <sz val="11"/>
        <color rgb="FFFF0000"/>
        <rFont val="Calibri"/>
        <family val="2"/>
        <charset val="238"/>
      </rPr>
      <t>29,5</t>
    </r>
    <r>
      <rPr>
        <b/>
        <sz val="11"/>
        <rFont val="Calibri"/>
        <family val="2"/>
        <charset val="238"/>
      </rPr>
      <t xml:space="preserve"> měsíce produkčního provozu (bez ceny cloudových služeb)</t>
    </r>
  </si>
  <si>
    <t>Celková nabídková cena</t>
  </si>
  <si>
    <t>V oranžově označených polích je změněn počet měsíců</t>
  </si>
  <si>
    <t xml:space="preserve">Název </t>
  </si>
  <si>
    <t>Jednorázová cena  (bez DPH)</t>
  </si>
  <si>
    <t>DPH 21%</t>
  </si>
  <si>
    <t>Cena (s DPH)</t>
  </si>
  <si>
    <t>Procento celkové ceny k fakturaci za dílčí plnění</t>
  </si>
  <si>
    <t>Cena vytvoření serverové části služby GT FOTO včetně webových služeb a integrace s okolím</t>
  </si>
  <si>
    <t>Cena vytvoření mobilní aplikace pro iOS i Android</t>
  </si>
  <si>
    <t>Milník</t>
  </si>
  <si>
    <t>FAKTURACE Vytvoření služby GT FOTO</t>
  </si>
  <si>
    <t>Analytická a přípravná fáze</t>
  </si>
  <si>
    <r>
      <rPr>
        <b/>
        <sz val="11"/>
        <color rgb="FF000000"/>
        <rFont val="Calibri"/>
        <family val="2"/>
        <charset val="238"/>
      </rPr>
      <t xml:space="preserve">Vlastní Implementace (implementace </t>
    </r>
    <r>
      <rPr>
        <b/>
        <sz val="11"/>
        <color rgb="FFFF0000"/>
        <rFont val="Calibri"/>
        <family val="2"/>
        <charset val="238"/>
      </rPr>
      <t>prioritních</t>
    </r>
    <r>
      <rPr>
        <b/>
        <sz val="11"/>
        <color rgb="FF000000"/>
        <rFont val="Calibri"/>
        <family val="2"/>
        <charset val="238"/>
      </rPr>
      <t xml:space="preserve"> Kritických služeb)</t>
    </r>
  </si>
  <si>
    <t>Implementace ostatních Kritických služeb  (v rámci Pilotního a akceptačního provozu)</t>
  </si>
  <si>
    <t>Implementace Požadovaných služeb včetně Finální akceptace (v rámci Pilotního a akceptačního provozu)</t>
  </si>
  <si>
    <t>ŽLUTĚ PODBARVENÁ POLE DOPLNÍ DODAVATEL</t>
  </si>
  <si>
    <t>BAREVNĚ ODLIŠENÉ POLE JE POUŽITO PRO STANOVENÍ CELKOVÉ NABÍDKOVÉ CENY</t>
  </si>
  <si>
    <r>
      <rPr>
        <sz val="11"/>
        <rFont val="Calibri"/>
        <family val="2"/>
        <charset val="238"/>
      </rPr>
      <t xml:space="preserve">Dodavatel vyplní pouze žlutá pole.  Celková cena Vytvoření služby GF FOTO pak bude hrazena po dokončení částí Vytvoření služby GF FOTO označených v řádcích 9 až </t>
    </r>
    <r>
      <rPr>
        <sz val="11"/>
        <color rgb="FFFF0000"/>
        <rFont val="Calibri"/>
        <family val="2"/>
        <charset val="238"/>
      </rPr>
      <t>12</t>
    </r>
    <r>
      <rPr>
        <sz val="11"/>
        <rFont val="Calibri"/>
        <family val="2"/>
        <charset val="238"/>
      </rPr>
      <t xml:space="preserve"> podílem na celkové ceně Vytvoření služby GF FOTO stanoveným ve sloupci Procento celkové ceny k fakturaci za dílčí plnění. (Tj. dodavatel neuvádí skutečnou cenu např. Analytické a přípravné fáze, ta je celá zahrnuta v celkové ceně Vytvoření služby GF FOTO. Hodnota položky je stanovena pevným procentuálním podílem, který je zadavatel/objednatel ochoten po ukončení konkrétní fáze uhradit.) Z hodnoty položky takto vypočítané (procentuálním podílem) je počítána kreditace dle Přílohy č. 1 Smlouvy (kde je označena jako "cena fáze").</t>
    </r>
  </si>
  <si>
    <t>Název</t>
  </si>
  <si>
    <t>Název jednotky pro kalkulaci ceny služby*</t>
  </si>
  <si>
    <t>Cena jednotky služby (bez DPH)*</t>
  </si>
  <si>
    <t xml:space="preserve">Odhadovaný počet jednotek služby za jeden měsíc  provozu </t>
  </si>
  <si>
    <t>Odhadovaná cena/hodnota  za 6,5 měsíce od 16.9. 22 do 31.3. 23 bez DPH/počet fotografií</t>
  </si>
  <si>
    <t>Odhadovaný počet jednotek služby za jeden měsíc intenzivního provozu</t>
  </si>
  <si>
    <t>Odhadovaný počet jednotek služby za jeden měsíc běžného provozu</t>
  </si>
  <si>
    <t>Odhadovaná cena/hodnota  za 12 měsíců  (5 měs. intenzivního a 7 měs. běžného provozu) od 1.4 23 do 31.3 24 bez DPH/počet fotografií</t>
  </si>
  <si>
    <t>Celková modelová cena PAP - 18,5 měsíce</t>
  </si>
  <si>
    <t>Odhadovaná cena/hodnota produčního provozu za 12 měsíců  (5 měs. intenzivního a 7 měs. běžného provozu) bez DPH/počet fotografií</t>
  </si>
  <si>
    <t>Odhadovaná cena/hodnota produčního provozu za 5,5 měsíců  (3,5 měs. intenzivního a 2 měs. běžného provozu) bez DPH/počet fotografií</t>
  </si>
  <si>
    <t>Celková modelová cena za 29,5 měs. produčního provozu (bez DPH)</t>
  </si>
  <si>
    <t>Parametry scénáře</t>
  </si>
  <si>
    <t>Období plnění</t>
  </si>
  <si>
    <t>Pilotní a akceptační provoz od 16.9.2022 do 31.3.2023</t>
  </si>
  <si>
    <t>Pilotní a akceptační provoz od 1.4.2023 do 31.3.2024</t>
  </si>
  <si>
    <t>1.rok produčního provozu od 1.4.2024 do 31.3.2025</t>
  </si>
  <si>
    <t>2.rok produčního provozu od 1.4.2025 do 31.3.2026</t>
  </si>
  <si>
    <t>3. rok - zbylých 5,5 měsíců produčního provozu od 1.4.2026 do 15.9.2026</t>
  </si>
  <si>
    <t>Počet registrovaných uživatelů - žadatelů***</t>
  </si>
  <si>
    <t>Maximální počet současně pracujících uživatelů - žadatelů***</t>
  </si>
  <si>
    <t>Počet registrovaných pracovníků zadavatele***</t>
  </si>
  <si>
    <t>Maximální počet současně pracujících pracovníků zadavatele***</t>
  </si>
  <si>
    <t>Počet prohlédnutých/stažených fotografií***</t>
  </si>
  <si>
    <t>Počet zobrazených miniatur***</t>
  </si>
  <si>
    <t>Počet zadaných úkolů***</t>
  </si>
  <si>
    <t>Počet fotografií v archivu z předchozího roku***</t>
  </si>
  <si>
    <t>Počet fotografií na konci roku celkem***</t>
  </si>
  <si>
    <t>Parametr 1 stanovený Poskytovatelem****</t>
  </si>
  <si>
    <t>Parametr 2 stanovený Poskytovatelem****</t>
  </si>
  <si>
    <t>Parametr 3 stanovený Poskytovatelem****</t>
  </si>
  <si>
    <t>Parametr 4 stanovený Poskytovatelem****</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</si>
  <si>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</si>
  <si>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</si>
  <si>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</si>
  <si>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</si>
  <si>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</si>
  <si>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</si>
  <si>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</si>
  <si>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</si>
  <si>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</si>
  <si>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</si>
  <si>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</si>
  <si>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</si>
  <si>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</si>
  <si>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Jednotka pro kalkulaci ceny služby a cena jednotky služby ve sloupci B a C budou využity jako sazebník pro kalkulaci ceny skutečně odebíraných cloudových služeb ve vyhodnocovacím období (vyhodnocovacím obdobím je 1 měsíc).</t>
  </si>
  <si>
    <t>** Pokud poskytované cloudové služby nespadají do žádné z výše uvedených kategorií anebo z povahy nabízeného řešení služby není možné anebo vhodné rozdělit, je možné je uvést v části Nerozlišené služby.</t>
  </si>
  <si>
    <r>
      <rPr>
        <sz val="11"/>
        <rFont val="Calibri"/>
        <family val="2"/>
        <charset val="238"/>
      </rPr>
      <t>*** V těchto řádcích jsou tzv. styčné parametry služeb stanovené zadavatelem/Objednatelem (dále jen "</t>
    </r>
    <r>
      <rPr>
        <b/>
        <i/>
        <sz val="11"/>
        <rFont val="Calibri"/>
        <family val="2"/>
        <charset val="238"/>
      </rPr>
      <t>styčné parametry Objednatele</t>
    </r>
    <r>
      <rPr>
        <sz val="11"/>
        <rFont val="Calibri"/>
        <family val="2"/>
        <charset val="238"/>
      </rPr>
      <t>"), které slouží k stanovení odhadovaného počtu jednotek služby.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t>
    </r>
  </si>
  <si>
    <r>
      <rPr>
        <sz val="11"/>
        <rFont val="Calibri"/>
        <family val="2"/>
        <charset val="238"/>
      </rPr>
      <t>**** V těchto řádcích jsou tzv. styčné parametry služeb navržené dodavatelem/Poskytovatelem (dále jen "</t>
    </r>
    <r>
      <rPr>
        <b/>
        <i/>
        <sz val="11"/>
        <rFont val="Calibri"/>
        <family val="2"/>
        <charset val="238"/>
      </rPr>
      <t>styčné parametry Poskytovatele</t>
    </r>
    <r>
      <rPr>
        <sz val="11"/>
        <rFont val="Calibri"/>
        <family val="2"/>
        <charset val="238"/>
      </rPr>
      <t>"), které slouží k stanovení odhadovaného počtu jednotek služby.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t>
    </r>
  </si>
  <si>
    <t>PAP= Pilotní a akceptační provoz</t>
  </si>
  <si>
    <t>Doplňující údaje pro vyčíslení odhadované ceny cloudových služeb jsou uvedeny v listu Cena cloudových služeb 2-2</t>
  </si>
  <si>
    <r>
      <t>Doplňující údaje ke scénáři pro vyčíslení odhadované ceny cloudových služeb</t>
    </r>
    <r>
      <rPr>
        <b/>
        <sz val="14"/>
        <color rgb="FFFF0000"/>
        <rFont val="Calibri"/>
        <family val="2"/>
        <charset val="238"/>
      </rPr>
      <t xml:space="preserve"> dle listu Cena cloudových služeb 1-2</t>
    </r>
  </si>
  <si>
    <t xml:space="preserve">15 MB </t>
  </si>
  <si>
    <t>Uživatelé  pracují převážně v pracovních dnech  době mezi 8:00 a 16:00</t>
  </si>
  <si>
    <t>Změny cen cloudových služeb</t>
  </si>
  <si>
    <r>
      <rPr>
        <b/>
        <sz val="11"/>
        <rFont val="Calibri"/>
        <family val="2"/>
        <charset val="238"/>
      </rPr>
      <t>1.</t>
    </r>
    <r>
      <rPr>
        <b/>
        <sz val="11"/>
        <color rgb="FF000000"/>
        <rFont val="Calibri"/>
        <family val="2"/>
        <charset val="238"/>
      </rPr>
      <t>    Změna ceny cloudových služeb při změně ceníkových cen</t>
    </r>
  </si>
  <si>
    <r>
      <rPr>
        <sz val="11"/>
        <rFont val="Calibri"/>
        <family val="2"/>
        <charset val="238"/>
      </rPr>
      <t>1.1. Jednotková cena cloudových služeb se v případě návrhu Poskytovatele zvýší o míru nárůstu ceny konkrétní cloudové služby na trhu za předchozích 12 měsíců (dále jen „</t>
    </r>
    <r>
      <rPr>
        <b/>
        <i/>
        <sz val="11"/>
        <rFont val="Calibri"/>
        <family val="2"/>
        <charset val="238"/>
      </rPr>
      <t>míra nárůstu</t>
    </r>
    <r>
      <rPr>
        <sz val="11"/>
        <rFont val="Calibri"/>
        <family val="2"/>
        <charset val="238"/>
      </rPr>
      <t xml:space="preserve">“). </t>
    </r>
  </si>
  <si>
    <t>1.2. Míru nárůstu je Poskytovatel povinen prokázat oficiálním ceníkem poskytovatele cloudových služeb, které při plnění Smlouvy využívá dle této přílohy, přičemž se musí jednat o ceník, který je běžně veřejně dostupný a míra nárůstu je tak objektivně zjistitelná a nezávislá na rozhodnutí Poskytovatele (např. v případě jeho vlastního privátního cloudu). Nejsou-li splněny podmínky dle předchozí věty, bude míra nárůstu počítána jako hodnota nárůstu cen cloudových služeb dle ceníků společností Microsoft a Amazon (průměr jejich hodnot).</t>
  </si>
  <si>
    <r>
      <rPr>
        <sz val="11"/>
        <rFont val="Calibri"/>
        <family val="2"/>
        <charset val="238"/>
      </rPr>
      <t>1.3. Za počáteční hodnotu, k níž bude počítán meziroční nárůst cen, bude považována cena dle ceníků dle odst. 1.2 (dále jen „</t>
    </r>
    <r>
      <rPr>
        <b/>
        <i/>
        <sz val="11"/>
        <rFont val="Calibri"/>
        <family val="2"/>
        <charset val="238"/>
      </rPr>
      <t>ceníky</t>
    </r>
    <r>
      <rPr>
        <sz val="11"/>
        <rFont val="Calibri"/>
        <family val="2"/>
        <charset val="238"/>
      </rPr>
      <t>“ a „</t>
    </r>
    <r>
      <rPr>
        <b/>
        <i/>
        <sz val="11"/>
        <rFont val="Calibri"/>
        <family val="2"/>
        <charset val="238"/>
      </rPr>
      <t>ceníkové ceny</t>
    </r>
    <r>
      <rPr>
        <sz val="11"/>
        <rFont val="Calibri"/>
        <family val="2"/>
        <charset val="238"/>
      </rPr>
      <t xml:space="preserve">“) ke dni zahájení Pilotního a akceptačního provozu pro první případné navýšení jednotkové ceny cloudových služeb po uplynutí 12 měsíců poskytování cloudových služeb. Pro další případná navýšení bude relevantní vždy meziroční nárůst k totožnému datu předchozího kalendářního roku </t>
    </r>
    <r>
      <rPr>
        <i/>
        <sz val="11"/>
        <rFont val="Calibri"/>
        <family val="2"/>
        <charset val="238"/>
      </rPr>
      <t>(tj. např. při zahájení Pilotního a akceptačního provozu k 1. 4. 2022 se míra nárůstu odvozuje od procentuálního rozdílu cen ke dni 1. 4. 2022 a 1. 4. 2023, v následujícím roce pak rozdíl mezi 1. 4. 2023 a 1. 4. 2024 atd.).</t>
    </r>
    <r>
      <rPr>
        <sz val="11"/>
        <rFont val="Calibri"/>
        <family val="2"/>
        <charset val="238"/>
      </rPr>
      <t xml:space="preserve">  </t>
    </r>
  </si>
  <si>
    <r>
      <rPr>
        <sz val="11"/>
        <rFont val="Calibri"/>
        <family val="2"/>
        <charset val="238"/>
      </rPr>
      <t>1.4. Jednotková cena cloudových služeb nebude automaticky navýšena na cenu cloudových služeb dle ceníků, ale nejvýše o procentuální míru nárustu těchto cen, přičemž však nebude vyšší než ceníkové ceny (</t>
    </r>
    <r>
      <rPr>
        <i/>
        <sz val="11"/>
        <rFont val="Calibri"/>
        <family val="2"/>
        <charset val="238"/>
      </rPr>
      <t>tj. varianta I - např. jednotková cena konkrétní cloudové služby činí dle této přílohy 540 Kč za 1 TB. Cena dle ceníku za 1 TB byla při zahájení Pilotního a akceptačního provozu 560 Kč za 1 TB, meziročně vzrostla o 10 %, tedy na 616 Kč. Jednotková cena uvedená v této příloze navýšená o 10 % činí 594 Kč. Poskytovatel má nárok na zvýšení jednotkové ceny za 1 TB na 594 Kč za 1 TB, tj. o 10 % ceny dle této přílohy, nikoliv na ceníkovou cenu 616 Kč; varianta II - jednotková cena konkrétní cloudové služby činí dle této přílohy 540 Kč za 1 TB. Cena dle ceníku za 1 TB byla při zahájení Pilotního a akceptačního provozu 520 Kč za 1 TB, meziročně vzrostla o 10 %, tedy na 572 Kč. Jednotková cena uvedená v této příloze navýšená o 10 % by činila 594 Kč, což je však vyšší hodnota než ceníková cena. Poskytovatel má proto nárok na zvýšení jednotkové ceny za 1 TB jen na ceníkovou cenu 572 Kč</t>
    </r>
    <r>
      <rPr>
        <sz val="11"/>
        <rFont val="Calibri"/>
        <family val="2"/>
        <charset val="238"/>
      </rPr>
      <t>).</t>
    </r>
  </si>
  <si>
    <t>1.5. Míra nárůstu bude zohledňovat pouze nárůst ceníkových cen, nikoliv jiné hodnoty, například změnu kurzu Kč vůči měně, v níž jsou ceníkové ceny uváděny.</t>
  </si>
  <si>
    <t>1.6. Navrhovanou změnu jednotkové ceny cloudových služeb sdělí Poskytovatel Objednateli písemně spolu s podrobným popisem požadovaného zvýšení a doložením ceníků.</t>
  </si>
  <si>
    <t>1.7. Pokud by společnosti Microsoft anebo Amazon v průběhu trvání této Smlouvy přestaly publikovat ceníky cloudových služeb, zavazují se smluvní strany jednat v dobré víře tak, aby v co nejkratší době po nastání takové skutečnosti uzavřely dodatek k této Smlouvě, kterým nahradí toto ujednání ustanovením nejbližším, např. ceníkem jiné vhodné společnosti poskytující běžně dostupné cloudové služby a uveřejňující jejich ceník.</t>
  </si>
  <si>
    <t>1.8.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</si>
  <si>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1.9. Ustanovení tohoto odst. 1 se přiměřeně použije na snížení ceny konkrétní cloudové služby na trhu za předchozích 12 měsíců. Cena bude snížena o procentuální míru poklesu těchto cen cloudových služeb dle ceníků, přičemž však může být nižší i než ceníkové ceny (neuplatní se přiměřeně omezení dle odst. 1.4 jako při míře nárůstu). Změnu jednotkové ceny cloudových služeb sdělí Poskytovatel Objednateli písemně spolu s podrobným popisem snížení a doložením ceníků, a to na písemnou výzvu Objednatele nejpozději do 1 měsíce. Neučiní-li tak, je Objednatel oprávněn provést jednostranně snížení ceny dle ceníků.</t>
  </si>
  <si>
    <t>1.10. Změna jednotkové ceny cloudových služeb dle tohoto odst. 1 vyžaduje uzavření dodatku ke Smlouvě (s výjimkou dle bodu 1.9 poslední věta).</t>
  </si>
  <si>
    <t>2.Změna ceny cloudových služeb při plnění Služeb rozvoje</t>
  </si>
  <si>
    <t xml:space="preserve">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(tj. tak, aby mohl být přidán samostatný řádek pro takovou cloudovou službu).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 </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</si>
  <si>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</si>
  <si>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</si>
  <si>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</si>
  <si>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2.5. Změna ceny cloudových služeb dle tohoto odst. 2 vyžaduje uzavření dodatku ke Smlouvě.</t>
  </si>
  <si>
    <t>Cena Pilotní části služeb od 16.9.2022 do 31.3.2023</t>
  </si>
  <si>
    <t>Cena Pilotní části služeb od 1.4.2023 do 31.3.2024</t>
  </si>
  <si>
    <t>Cena Pilotních části služeb od 16.9.2022 do 31.3.2024</t>
  </si>
  <si>
    <t>ID aktivity</t>
  </si>
  <si>
    <t>Název aktivity</t>
  </si>
  <si>
    <t>Způsob stanovení ceny</t>
  </si>
  <si>
    <t>Jednotková cena (bez DPH)
pro období 16.9.2022 až 31.3.2023</t>
  </si>
  <si>
    <t>Jednotka</t>
  </si>
  <si>
    <t>Modelový počet aktivit za 6,5 měsíců</t>
  </si>
  <si>
    <t>Modelová cena za 6,5 měsíců (bez DPH)</t>
  </si>
  <si>
    <t>Modelová cena za 6,5 měsíců (s DPH)</t>
  </si>
  <si>
    <t>Jednotková cena (bez DPH)
pro období 1.4.2023 až 31.3.2024</t>
  </si>
  <si>
    <t>Modelový počet aktivit za 12 měsíců</t>
  </si>
  <si>
    <t>Modelová cena za 12  měsíců (bez DPH)</t>
  </si>
  <si>
    <t>Modelová cena za 12 měsíců (s DPH)</t>
  </si>
  <si>
    <t>Modelová cena za 18,5 měsíců (bez DPH)</t>
  </si>
  <si>
    <t>Modelová cena za 18,5 měsíců (s DPH)</t>
  </si>
  <si>
    <t>Služby provozu řešení služby GT FOTO ve členění na:</t>
  </si>
  <si>
    <t>A01</t>
  </si>
  <si>
    <t>Vlastní provoz a správa služby GT FOTO</t>
  </si>
  <si>
    <t>Paušální cena aktivity za měsíc</t>
  </si>
  <si>
    <t>Aktivita  v kalendářním měsíci</t>
  </si>
  <si>
    <t>A02</t>
  </si>
  <si>
    <t>Aktualizace dat/pořízení kopie dat</t>
  </si>
  <si>
    <t>Ocenění jedné realizované kopie dat služby GT FOTO z PROD do TEST prostředí</t>
  </si>
  <si>
    <t>Realizovaná kopie</t>
  </si>
  <si>
    <t>A03</t>
  </si>
  <si>
    <t>Bezpečnostní aktualizace služby GT FOTO</t>
  </si>
  <si>
    <t>A04</t>
  </si>
  <si>
    <t>Provozní aktualizace služby GT FOTO</t>
  </si>
  <si>
    <t>A06</t>
  </si>
  <si>
    <t>Opravy chyb služby GT FOTO</t>
  </si>
  <si>
    <t>A07</t>
  </si>
  <si>
    <t>Bezpečnostní monitoring  služby GT FOTO</t>
  </si>
  <si>
    <t>A08</t>
  </si>
  <si>
    <t>Monitoring provozu služby GT FOTO</t>
  </si>
  <si>
    <t>A09</t>
  </si>
  <si>
    <t>Vyhodnocení SLA parametrů provozu</t>
  </si>
  <si>
    <t>A10</t>
  </si>
  <si>
    <t>Zajištění  2. a 3. úrovně podpory Service Desku</t>
  </si>
  <si>
    <t xml:space="preserve">Zajištění provozu aplikace Service Desk </t>
  </si>
  <si>
    <t>A10-L1</t>
  </si>
  <si>
    <r>
      <t xml:space="preserve">Ceny zajištění služby 1. a </t>
    </r>
    <r>
      <rPr>
        <strike/>
        <sz val="11"/>
        <color rgb="FFFF0000"/>
        <rFont val="Calibri"/>
        <family val="2"/>
        <charset val="238"/>
      </rPr>
      <t>2</t>
    </r>
    <r>
      <rPr>
        <sz val="11"/>
        <color rgb="FFFF0000"/>
        <rFont val="Calibri"/>
        <family val="2"/>
        <charset val="238"/>
      </rPr>
      <t xml:space="preserve"> úrovně podpory pro koncové uživatele dle úrovní</t>
    </r>
  </si>
  <si>
    <t>Úroveň 1</t>
  </si>
  <si>
    <t>Přírůstek pro úroveň 1</t>
  </si>
  <si>
    <t>Cena přírůstku dle def. v Příl. č. 1</t>
  </si>
  <si>
    <t>Úroveň 2</t>
  </si>
  <si>
    <t>Přírůstek pro úroveň 2</t>
  </si>
  <si>
    <t>Úroveň 3</t>
  </si>
  <si>
    <t>Přírůstek pro úroveň 3</t>
  </si>
  <si>
    <t>Úroveň 4</t>
  </si>
  <si>
    <t>Přírůstek pro úroveň 4</t>
  </si>
  <si>
    <t>A11</t>
  </si>
  <si>
    <t>Školení uživatelů</t>
  </si>
  <si>
    <t>Ocenění 1 MD školení uživatelů</t>
  </si>
  <si>
    <t>MD (8 Hod)</t>
  </si>
  <si>
    <t>Celková modelová cena Pilotní části služeb</t>
  </si>
  <si>
    <t>Odstraněny služby A05</t>
  </si>
  <si>
    <t>Cena Pilotních služeb rozdělena pro účely nacenění na období od 16.9.2022 do 31.3.2023 a na období od 1.4.2023 do 31.3.2024</t>
  </si>
  <si>
    <t>Pozn. Cena Akceptační části služeb Pilotního a akceptačního provozu je zahrnuta v ceně Vytvoření služby GF FOTO.</t>
  </si>
  <si>
    <t>V tabulce uváděné ceny aktivit služby A10 jsou ceny za měsíc.</t>
  </si>
  <si>
    <t>Pokud bude cena poskytována v daném měsíci jen určitý počet dnů, bude denní cena vypočtena jako měsíční cena služby dělená počtem dnů v měsíci.</t>
  </si>
  <si>
    <t>ID služby</t>
  </si>
  <si>
    <t>Název služby</t>
  </si>
  <si>
    <t>Jednotková cena (bez DPH)</t>
  </si>
  <si>
    <t>Modelový počet aktivit/rok</t>
  </si>
  <si>
    <t>Cena aktivity/rok (bez DPH)</t>
  </si>
  <si>
    <t>Cena služby za 1 kalendářní rok (bez DPH)</t>
  </si>
  <si>
    <t>Počet  pro stanovení Modelové ceny Služeb</t>
  </si>
  <si>
    <t>Modelová cena Služeb za 29,5 měsíce  (bez DPH)</t>
  </si>
  <si>
    <t>Modelová cena Služeb za 29,5 měsíce (s DPH)</t>
  </si>
  <si>
    <t>IS01-IS04</t>
  </si>
  <si>
    <t>IS01</t>
  </si>
  <si>
    <t xml:space="preserve"> - Provoz  a správa Služby GT FOTO ve členění na:</t>
  </si>
  <si>
    <t>Ocenění jedné realizované kopie služby GT FOTO z PROD do TEST prostředí</t>
  </si>
  <si>
    <t>A03-1</t>
  </si>
  <si>
    <t>Realizace kompletního testu obnovy služby GT FOTO</t>
  </si>
  <si>
    <t>Ocenění realizace jednoho kompletního  testu obnovy služby GT FOTO</t>
  </si>
  <si>
    <t>Test obnovy</t>
  </si>
  <si>
    <t>A03-2</t>
  </si>
  <si>
    <t xml:space="preserve">Pravidelné testování služby GT FOTO </t>
  </si>
  <si>
    <t>Ocenění realizace jednoho pravidelného  testu služby GT FOTO</t>
  </si>
  <si>
    <t>Test služby GT FOTO</t>
  </si>
  <si>
    <t>Funkční testy</t>
  </si>
  <si>
    <t>Ocenění jednoho provedení testů</t>
  </si>
  <si>
    <t>Jedno provedení testů</t>
  </si>
  <si>
    <t>Uživatelské testy</t>
  </si>
  <si>
    <t>Integrační testy</t>
  </si>
  <si>
    <t>Testy interní integrity dat</t>
  </si>
  <si>
    <t>Bezpečnostní testy</t>
  </si>
  <si>
    <t>Zátěžové testy*</t>
  </si>
  <si>
    <t>Poskytování součinnosti</t>
  </si>
  <si>
    <t>Ocenění 1 MD poskytnutí součinnosti</t>
  </si>
  <si>
    <t>A05</t>
  </si>
  <si>
    <t>Programové/projektové řízení</t>
  </si>
  <si>
    <t>Správa dokumentace</t>
  </si>
  <si>
    <t>IS02</t>
  </si>
  <si>
    <t xml:space="preserve"> - Údržba  služby GT FOTO</t>
  </si>
  <si>
    <t>Bezpečnostní aktualizace služby GT FOTO</t>
  </si>
  <si>
    <t>Provozní aktualizace služby GT FOTO</t>
  </si>
  <si>
    <t>IS03</t>
  </si>
  <si>
    <t xml:space="preserve"> - Dohled a monitoring služby GT FOTO</t>
  </si>
  <si>
    <t>A12</t>
  </si>
  <si>
    <t>Bezpečnostní monitoring provozu služby GT FOTO</t>
  </si>
  <si>
    <t>A13</t>
  </si>
  <si>
    <t>Provozní monitoring provozu služby GT FOTO</t>
  </si>
  <si>
    <t>A14</t>
  </si>
  <si>
    <t>IS04</t>
  </si>
  <si>
    <t xml:space="preserve"> - Uživatelská podpora služby GT FOTO</t>
  </si>
  <si>
    <t>A15</t>
  </si>
  <si>
    <t>Zajištění  2 . a 3. úrovně podpory Service Desku</t>
  </si>
  <si>
    <t>A15-L1</t>
  </si>
  <si>
    <r>
      <t xml:space="preserve">Zajištění služby 1. a </t>
    </r>
    <r>
      <rPr>
        <strike/>
        <sz val="11"/>
        <color rgb="FFFF0000"/>
        <rFont val="Calibri"/>
        <family val="2"/>
        <charset val="238"/>
      </rPr>
      <t>2</t>
    </r>
    <r>
      <rPr>
        <sz val="11"/>
        <color rgb="FFFF0000"/>
        <rFont val="Calibri"/>
        <family val="2"/>
        <charset val="238"/>
      </rPr>
      <t xml:space="preserve"> úrovně podpory pro koncové uživatele</t>
    </r>
  </si>
  <si>
    <t>Počet měsíců</t>
  </si>
  <si>
    <t>Cena přírůstku dle def. v Příl. č. 3</t>
  </si>
  <si>
    <t>Počet přírůstků</t>
  </si>
  <si>
    <t>Úroveň 5</t>
  </si>
  <si>
    <t>Přírůstek pro úroveň 5</t>
  </si>
  <si>
    <t>Úroveň 7</t>
  </si>
  <si>
    <t>Přírůstek pro úroveň 7</t>
  </si>
  <si>
    <t>A16</t>
  </si>
  <si>
    <t>IS07</t>
  </si>
  <si>
    <t xml:space="preserve"> - Poskytování cloudových služeb</t>
  </si>
  <si>
    <t>Uvedena na listu "Cena cloudových služeb"</t>
  </si>
  <si>
    <t>Celková modelová cena služeb</t>
  </si>
  <si>
    <t>Měsíční paušální ceny pro účely kreditace</t>
  </si>
  <si>
    <t>Odstraněny služby A07, A10, A17 (je nalistu  "Cena cloudových služeb) a A18, upravena délka čerpání služeb, změněn výpočet, aby odpovídal délce trvání + doplněny oranžově vyznačené řádky</t>
  </si>
  <si>
    <t>Odstraněna Úroveň 5 a Úroveň 7 a jejich přírůstky. Úroveň 6 přejmenovaná na Úroveň 5.</t>
  </si>
  <si>
    <t>Liší se podle období</t>
  </si>
  <si>
    <t>*</t>
  </si>
  <si>
    <t>Cena zátěžových testů bude uvedena pro 800 současně pracujících zaměstnanců Objednatele, 20 000 současně pracujících uživatelů typu žadatel a 10 typových transakcí celkem za oba typy uživatelů</t>
  </si>
  <si>
    <t>V tabulce uváděné ceny aktivit služby A15 jsou ceny za měsíc.</t>
  </si>
  <si>
    <t>Cena Služeb rozvoje v rámci Pilotních služeb (P01 - A12)</t>
  </si>
  <si>
    <r>
      <rPr>
        <b/>
        <sz val="11"/>
        <color rgb="FF000000"/>
        <rFont val="Calibri"/>
        <family val="2"/>
        <charset val="238"/>
      </rPr>
      <t>Cena za 1 MD (bez DPH)</t>
    </r>
    <r>
      <rPr>
        <b/>
        <sz val="11"/>
        <rFont val="Calibri"/>
        <family val="2"/>
        <charset val="238"/>
      </rPr>
      <t>*</t>
    </r>
  </si>
  <si>
    <t>Předpokládaný kalkulovaný počet MD/PAP</t>
  </si>
  <si>
    <t>Modelová cena Služeb rozvoje za 18,5 měsíců celkem (bez DPH)</t>
  </si>
  <si>
    <t>Modelová cena Služeb rozvoje za 18,5 měsíců celkem (s DPH)</t>
  </si>
  <si>
    <t>1 MD rozvojových prací - hodnota nezávisle na roli</t>
  </si>
  <si>
    <t>Celková (modelová) cena Služeb rozvoje</t>
  </si>
  <si>
    <t>Cena Služeb rozvoje v rámci produkčního provozu (P03 - IS05)</t>
  </si>
  <si>
    <r>
      <rPr>
        <b/>
        <sz val="11"/>
        <color rgb="FF000000"/>
        <rFont val="Calibri"/>
        <family val="2"/>
        <charset val="238"/>
      </rPr>
      <t>Předpokládaný kalkulovaný počet MD/</t>
    </r>
    <r>
      <rPr>
        <b/>
        <sz val="11"/>
        <color rgb="FFFF0000"/>
        <rFont val="Calibri"/>
        <family val="2"/>
        <charset val="238"/>
      </rPr>
      <t>29,5 měs</t>
    </r>
  </si>
  <si>
    <t>Modelová cena Služeb rozvoje za 29,5 měsíce celkem (bez DPH)</t>
  </si>
  <si>
    <t>Modelová cena Služeb rozvoje za 29,5 měsíce celkem (s DPH)</t>
  </si>
  <si>
    <t>1 MD rozvojových prací - hodnota nezávisle na roli**</t>
  </si>
  <si>
    <t>ŽLUTĚ PODBARVENÉ POLE DOPLNÍ DODAVATEL</t>
  </si>
  <si>
    <t>Změněny počty dnů rozvoje v jednotlivých obdobích.ale součet zůstal stejný</t>
  </si>
  <si>
    <t>* V souladu se zadávacími podmínkami nesmí být cena vyšší než 12000 Kč bez DPH</t>
  </si>
  <si>
    <t>** Cena za MD dle této položky se použije pro ocenění MD služby Exit.</t>
  </si>
  <si>
    <t>Nedohodnou-li se smluvní strany jinak, celkový počet MD rozvojových prací za první 4 roky plnění nebude vyšší než 720 MD, v dalším období ne více než 660 MD za každé 4 roky plnění.</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</si>
  <si>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</si>
  <si>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</si>
  <si>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</si>
  <si>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</si>
  <si>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</si>
  <si>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</si>
  <si>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</si>
  <si>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</si>
  <si>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</si>
  <si>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r>
      <rPr>
        <sz val="11"/>
        <rFont val="Calibri"/>
        <family val="2"/>
        <charset val="238"/>
      </rPr>
      <t xml:space="preserve">Dodavatel uvede cenu Vytvoření služby GT FOTO v rozlišení na
 i) Cena vytvoření serverové části služby GT FOTO včetně webových služeb a integrace s okolím a 
ii) Cena vytvoření mobilní aplikace pro iOS i Android. 
Ty v součtu tvoří celkovou cenu  Vytvoření služby GT FOTO. Celková cena Vytvoření služby GT FOTO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GT FOTO", v níž je automatickým výpočtem rozdělena celková cena Vytvoření služby GT FOTO na části 
i) Analytická a přípravná fáze, 
ii) Vlastní Implementace (implementace </t>
    </r>
    <r>
      <rPr>
        <sz val="11"/>
        <color rgb="FFFF0000"/>
        <rFont val="Calibri"/>
        <family val="2"/>
        <charset val="238"/>
      </rPr>
      <t>prioritních</t>
    </r>
    <r>
      <rPr>
        <sz val="11"/>
        <rFont val="Calibri"/>
        <family val="2"/>
        <charset val="238"/>
      </rPr>
      <t xml:space="preserve"> Kritických služeb),
</t>
    </r>
    <r>
      <rPr>
        <sz val="11"/>
        <color rgb="FFFF0000"/>
        <rFont val="Calibri"/>
        <family val="2"/>
        <charset val="238"/>
      </rPr>
      <t xml:space="preserve">iii) Implementace ostatních Kritických služeb  (v rámci Pilotního a akceptačního provozu)
</t>
    </r>
    <r>
      <rPr>
        <sz val="11"/>
        <rFont val="Calibri"/>
        <family val="2"/>
        <charset val="238"/>
      </rPr>
      <t xml:space="preserve">iv) Implementace Požadovaných služeb včetně Finální akceptace (v rámci Pilotního a akceptačního provozu). 
Celková cena Vytvoření služby GT FOTO pak bude hrazena v dílčích platbách po dokončení a akceptaci částí Vytvoření služby GT FOTO označených v řádcích 9 až </t>
    </r>
    <r>
      <rPr>
        <sz val="11"/>
        <color rgb="FFFF0000"/>
        <rFont val="Calibri"/>
        <family val="2"/>
        <charset val="238"/>
      </rPr>
      <t>12</t>
    </r>
    <r>
      <rPr>
        <sz val="11"/>
        <rFont val="Calibri"/>
        <family val="2"/>
        <charset val="238"/>
      </rPr>
      <t xml:space="preserve"> podílem na celkové ceně Vytvoření služby GT FOTO stanoveným ve sloupci Procento celkové ceny k fakturaci za dílčí plnění. (Tj. dodavatel neuvádí skutečnou cenu např. Analytické a přípravné fáze, ta je celá zahrnuta v celkové ceně Vytvoření služby GT FOTO. Hodnota položky je stanovena pevným procentuálním podílem z cekové ceny Vytvoření služby GT FOTO. Fakticky se tak jedná o Zadavatelem stanovené pevné podíly z celkové ceny Vytvoření služby GT FOTO, které je Zadavatel ve vztahu k dílčím plněním ochoten uhradit. Z hodnoty položky takto vypočítané (procentuálním podílem) je počítána kreditace dle Přílohy č. 1 Smlouvy (kde je označena jako "cena fáze").  </t>
    </r>
  </si>
  <si>
    <t>Cena cloudových služeb</t>
  </si>
  <si>
    <t>Parametr 1 stanovený Poskytovatelem, Parametr 2 stanovený Poskytovatelem, Parametr 3 stanovený Poskytovatelem, Parametr 4 stanovený Poskytovatelem</t>
  </si>
  <si>
    <r>
      <t xml:space="preserve">V těchto řádcích jsou tzv. styčné parametry služeb navržené dodavatelem/Poskytovatelem (dále jen "styčné parametry Poskytovatele"), které slouží k stanovení odhadovanému počtu jednotek cloudových služeb. Dodavatel/ Poskytovatel doplní jejich název (sloupec A) a jejich hodnoty odvozené ze styčných parametrů Objednatele a specifikace služby GT FOTO. Musí se jednat o hodnoty, které jsou v cloudu měřitelné a musí být vázané na aktivity uživatele, budou součástí standardního reportu  – např.  objem downloadovaných dat, objem uploadovaných dat, počet určitých náročných uživatelských transakcí např. výběr fotografií k zobrazení atd. Tyto údaje mají informativní povahu. V případě, že bude překočena kterákoliv hodnota styčného parametru Poskytovatele, nevzniká nárok na fakturaci většiho počtu spotřebovaných jednotek cloudových služeb, než bylo stanovené v odhadovaném počtu (tj. nelze  fakturovat jednotky spotřebované nad stanovený odhadovaný počet, pokud byly zachovány styčné parametry Objednatele).
</t>
    </r>
    <r>
      <rPr>
        <sz val="11"/>
        <color rgb="FFFF0000"/>
        <rFont val="Calibri"/>
        <family val="2"/>
        <charset val="238"/>
      </rPr>
      <t>na Listu Cena Cloudových služeb 2-2 bylo doplněno vysvětlení pro nacenění listu Cloudových služeb 1-2</t>
    </r>
  </si>
  <si>
    <r>
      <t xml:space="preserve">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t>
    </r>
    <r>
      <rPr>
        <sz val="11"/>
        <color rgb="FFFF0000"/>
        <rFont val="Calibri"/>
        <family val="2"/>
        <charset val="238"/>
      </rPr>
      <t>Dodavatel uvede do žlutých polí  v řádcích tabulky ceny služeb "Jednotková cena (bez DPH)" pro období od 16.9.2022 do 31.3.2023 a "Jednotková cena (bez DPH)"pro období 1.4.2023 až 31.3.2024</t>
    </r>
    <r>
      <rPr>
        <sz val="11"/>
        <rFont val="Calibri"/>
        <family val="2"/>
        <charset val="238"/>
      </rPr>
      <t xml:space="preserve">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GF FOTO.</t>
    </r>
  </si>
  <si>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</si>
  <si>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</si>
  <si>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</si>
  <si>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</si>
  <si>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GT FOTO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</si>
  <si>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r>
      <t xml:space="preserve">Velikost </t>
    </r>
    <r>
      <rPr>
        <sz val="11"/>
        <color rgb="FFFF0000"/>
        <rFont val="Calibri"/>
        <family val="2"/>
        <charset val="238"/>
      </rPr>
      <t>zdrojové</t>
    </r>
    <r>
      <rPr>
        <sz val="11"/>
        <rFont val="Calibri"/>
        <family val="2"/>
        <charset val="238"/>
      </rPr>
      <t xml:space="preserve"> fotografie:</t>
    </r>
  </si>
  <si>
    <r>
      <t>Počet fotografií vložených</t>
    </r>
    <r>
      <rPr>
        <b/>
        <sz val="11"/>
        <color rgb="FFFF0000"/>
        <rFont val="Calibri"/>
        <family val="2"/>
        <charset val="238"/>
      </rPr>
      <t xml:space="preserve"> (15 MB/1 zdrojová GTF)</t>
    </r>
    <r>
      <rPr>
        <b/>
        <sz val="11"/>
        <rFont val="Calibri"/>
        <family val="2"/>
        <charset val="238"/>
      </rPr>
      <t>***</t>
    </r>
  </si>
  <si>
    <t xml:space="preserve">Požadovaná disková kapacita </t>
  </si>
  <si>
    <t>Meziměsíční přírůstek diskové kapacity</t>
  </si>
  <si>
    <t>1TB</t>
  </si>
  <si>
    <t>0,5 TB</t>
  </si>
  <si>
    <t>10TB</t>
  </si>
  <si>
    <t>2TB</t>
  </si>
  <si>
    <t>50 MB</t>
  </si>
  <si>
    <t>potřeba uložiště pro zdrojové GTF + aplikační požadavky</t>
  </si>
  <si>
    <t>Zálohování/kapacita cílového úložiště</t>
  </si>
  <si>
    <t>Přírůstek pro Zálohování/kapacitu cílového úložiště</t>
  </si>
  <si>
    <t>4TB</t>
  </si>
  <si>
    <t>1 TB</t>
  </si>
  <si>
    <t>40 TB</t>
  </si>
  <si>
    <t>40TB</t>
  </si>
  <si>
    <t>22TB</t>
  </si>
  <si>
    <t>5 TB</t>
  </si>
  <si>
    <t>60 TB</t>
  </si>
  <si>
    <t>32TB</t>
  </si>
  <si>
    <t>80 TB</t>
  </si>
  <si>
    <r>
      <t xml:space="preserve">Cena Služeb rozvoje za </t>
    </r>
    <r>
      <rPr>
        <b/>
        <sz val="11"/>
        <color rgb="FFFF0000"/>
        <rFont val="Calibri"/>
        <family val="2"/>
        <charset val="238"/>
      </rPr>
      <t>29,5</t>
    </r>
    <r>
      <rPr>
        <b/>
        <sz val="11"/>
        <rFont val="Calibri"/>
        <family val="2"/>
        <charset val="238"/>
      </rPr>
      <t xml:space="preserve"> měsíců produkčního provozu</t>
    </r>
  </si>
  <si>
    <t>Upravené trvání PAP a počty měsíců mírného a intenzivního provozu. Odpovídajícím způsobem upraveny i vzorce a počty fotek na konci období. Přidány řádky 9 - 12.</t>
  </si>
  <si>
    <t>V řádcích 9 a 11 je vymezen základní počet jednotek pro nacenění v rámci Požadované diskové kapacity a Zálohování/kapacity cílového úložiště v příslušném období. V řádcích 10 a 12 je pro nacenění vymezena jednotka přírůstku, která bude Objednatelem hrazena dle skutečného počtu spotřebovaných jednotek.</t>
  </si>
  <si>
    <r>
      <t>Dodavatel uvede seznam používaných cloudových služeb, které bude využívat pro poskytování služby GT FOTO. Dodavatel uvede v jednotlivých řádcích název cloudové služby, jednotku, která je zpoplatněna a cenu této jednotky. Dále uvede odhadovaný počet jednotek, který bude v dané fázi projektu třeba pro plnění služby GT FOTO dle parametrů uvedených v zeleně vybarvených řádcích 4-</t>
    </r>
    <r>
      <rPr>
        <sz val="11"/>
        <color rgb="FFFF0000"/>
        <rFont val="Calibri"/>
        <family val="2"/>
        <charset val="238"/>
      </rPr>
      <t>17</t>
    </r>
    <r>
      <rPr>
        <sz val="11"/>
        <rFont val="Calibri"/>
        <family val="2"/>
        <charset val="238"/>
      </rPr>
      <t xml:space="preserve"> tabulky s přihlédnutím k doplňujícím údajům ke scénáři pro vyčíslení odhadované ceny cloudových služeb uvedeným pod tabulkou. Domnívá-li se dodavatel, že parametry scénáře uvedenéo v řádcích 4-</t>
    </r>
    <r>
      <rPr>
        <sz val="11"/>
        <color rgb="FFFF0000"/>
        <rFont val="Calibri"/>
        <family val="2"/>
        <charset val="238"/>
      </rPr>
      <t>17</t>
    </r>
    <r>
      <rPr>
        <sz val="11"/>
        <rFont val="Calibri"/>
        <family val="2"/>
        <charset val="238"/>
      </rPr>
      <t xml:space="preserve"> tabulky nejsou pro odhad ceny cloudových služeb dostačující, pak v řádcích </t>
    </r>
    <r>
      <rPr>
        <sz val="11"/>
        <color rgb="FFFF0000"/>
        <rFont val="Calibri"/>
        <family val="2"/>
        <charset val="238"/>
      </rPr>
      <t xml:space="preserve">18 </t>
    </r>
    <r>
      <rPr>
        <sz val="11"/>
        <rFont val="Calibri"/>
        <family val="2"/>
        <charset val="238"/>
      </rPr>
      <t xml:space="preserve">až </t>
    </r>
    <r>
      <rPr>
        <sz val="11"/>
        <color rgb="FFFF0000"/>
        <rFont val="Calibri"/>
        <family val="2"/>
        <charset val="238"/>
      </rPr>
      <t>21</t>
    </r>
    <r>
      <rPr>
        <sz val="11"/>
        <rFont val="Calibri"/>
        <family val="2"/>
        <charset val="238"/>
      </rPr>
      <t xml:space="preserve"> uvede návrh vlastních parametrů a jejich hodnoty odvozené ze specifikace služby GT FOTO (parametry služeb stanovené dodavatelem), které též zohlední v odhadu ceny cloudových služeb. V komentáři k tabulce doplní informaci, proč daný parametr do modelu přidal a čerpání kterých cloudových služeb daný parametr ovlivní.
Tabulka pracuje s dvěma hodnotami zátěže, zátěž běžným provozem a intenzivním provozem. Pro každý typ provozu a danou fázi plnění  jsou pak uvedeny: počet registrovaných uživatelů - žadatelů, maximální počet současně pracujících uživatelů - žadatelů, počet registrovaných pracovníků zadavatele, maximální počet současně pracujících pracovníků zadavatele, počet fotografií vložených, počet prohlédnutých/stažených fotografií, počet zobrazených miniatur, počet zadaných úkolů, počet fotografií v archivu z předchozího roku, počet fotografií na konci roku celkem (tzv. styčné parametry Objednatele). 
Cena cloudových služeb vypočtená dle této tabulky je modelová. Skutečná cena služeb bude hrazena dle skutečného čerpání cloudových služeb (za podmínek dále popsaných).
Styčné parametry Objednatele slouží k stanovení odhadovanému počtu jednotek cloudových služeb. Skutečná cena cloudových služeb bude stanovena násobkem skutečně spotřebovaných jednotek služby a ceny jednotky služby. Budou-li ve vyhodnocovacím období zachovány styčné parametry Objednatele, pak nemůže být fakturován počet jednotek překračující odhadovaný počet jednotek (tj. skutečná cena cloudových služeb za vyhodnocovací období bude při zachování styčných parametrů Objednatele stanovena pro nižší počet skutečně spotřebovaných jednotek nebo jako stejný počet jednotek odhadovaných, nelze fakturovat jednotky spotřebované nad stanovený odhadovaný počet).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</si>
</sst>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K_č_-;\-* #,##0.00\ _K_č_-;_-* &quot;-&quot;??\ _K_č_-;_-@_-"/>
    <numFmt numFmtId="165" formatCode="\ * #,##0.00&quot; Kč &quot;;\-* #,##0.00&quot; Kč &quot;;\ * \-#&quot; Kč &quot;;\ @\ "/>
    <numFmt numFmtId="166" formatCode="\ * #,##0.00&quot;      &quot;;\-* #,##0.00&quot;      &quot;;\ * \-#&quot;      &quot;;\ @\ "/>
    <numFmt numFmtId="167" formatCode="0\ %"/>
    <numFmt numFmtId="168" formatCode="\ * #,##0.00\ ;\-* #,##0.00\ ;\ * \-#\ ;\ @\ "/>
    <numFmt numFmtId="169" formatCode="\ * #,##0\ ;\-* #,##0\ ;\ * \-#\ ;\ @\ "/>
    <numFmt numFmtId="170" formatCode="\ * #,##0.00\ [$Kč-405]\ ;\-* #,##0.00\ [$Kč-405]\ ;\ * \-#\ [$Kč-405]\ ;\ @\ "/>
    <numFmt numFmtId="171" formatCode="#,##0.00\ &quot;Kč&quot;"/>
  </numFmts>
  <fonts count="24" x14ac:knownFonts="1">
    <font>
      <sz val="11"/>
      <color rgb="FF000000"/>
      <name val="Calibri"/>
      <family val="2"/>
      <charset val="238"/>
    </font>
    <font>
      <b/>
      <sz val="14"/>
      <color rgb="FFFFFFFF"/>
      <name val="Calibri"/>
      <family val="2"/>
      <charset val="238"/>
    </font>
    <font>
      <b/>
      <sz val="10"/>
      <color rgb="FF000000"/>
      <name val="Arial"/>
      <family val="2"/>
      <charset val="238"/>
    </font>
    <font>
      <b/>
      <sz val="11"/>
      <name val="Calibri"/>
      <family val="2"/>
      <charset val="238"/>
    </font>
    <font>
      <sz val="11"/>
      <color rgb="FF00B050"/>
      <name val="Calibri"/>
      <family val="2"/>
      <charset val="238"/>
    </font>
    <font>
      <b/>
      <sz val="11"/>
      <color rgb="FFFF0000"/>
      <name val="Calibri"/>
      <family val="2"/>
      <charset val="238"/>
    </font>
    <font>
      <b/>
      <sz val="10"/>
      <name val="Arial"/>
      <family val="2"/>
      <charset val="238"/>
    </font>
    <font>
      <b/>
      <sz val="11"/>
      <color rgb="FF000000"/>
      <name val="Calibri"/>
      <family val="2"/>
      <charset val="238"/>
    </font>
    <font>
      <sz val="11"/>
      <name val="Calibri"/>
      <family val="2"/>
      <charset val="238"/>
    </font>
    <font>
      <sz val="11"/>
      <color rgb="FFFF0000"/>
      <name val="Calibri"/>
      <family val="2"/>
      <charset val="238"/>
    </font>
    <font>
      <b/>
      <i/>
      <sz val="11"/>
      <name val="Calibri"/>
      <family val="2"/>
      <charset val="238"/>
    </font>
    <font>
      <b/>
      <sz val="14"/>
      <name val="Calibri"/>
      <family val="2"/>
      <charset val="238"/>
    </font>
    <font>
      <i/>
      <sz val="11"/>
      <name val="Calibri"/>
      <family val="2"/>
      <charset val="238"/>
    </font>
    <font>
      <sz val="14"/>
      <name val="Calibri"/>
      <family val="2"/>
      <charset val="238"/>
    </font>
    <font>
      <sz val="9"/>
      <name val="Verdana"/>
      <family val="2"/>
      <charset val="238"/>
    </font>
    <font>
      <sz val="12"/>
      <color rgb="FF00B050"/>
      <name val="Calibri"/>
      <family val="2"/>
      <charset val="238"/>
    </font>
    <font>
      <sz val="11"/>
      <color rgb="FF000000"/>
      <name val="Calibri"/>
      <family val="2"/>
      <charset val="238"/>
    </font>
    <font>
      <strike/>
      <sz val="11"/>
      <color rgb="FFFF0000"/>
      <name val="Calibri"/>
      <family val="2"/>
      <charset val="238"/>
    </font>
    <font>
      <b/>
      <strike/>
      <sz val="11"/>
      <name val="Calibri"/>
      <family val="2"/>
      <charset val="238"/>
    </font>
    <font>
      <strike/>
      <sz val="11"/>
      <name val="Calibri"/>
      <family val="2"/>
      <charset val="238"/>
    </font>
    <font>
      <strike/>
      <sz val="11"/>
      <color rgb="FF000000"/>
      <name val="Calibri"/>
      <family val="2"/>
      <charset val="238"/>
    </font>
    <font>
      <b/>
      <strike/>
      <sz val="11"/>
      <color rgb="FFFF0000"/>
      <name val="Calibri"/>
      <family val="2"/>
      <charset val="238"/>
    </font>
    <font>
      <b/>
      <sz val="14"/>
      <color rgb="FF000000"/>
      <name val="Calibri"/>
      <family val="2"/>
      <charset val="238"/>
    </font>
    <font>
      <b/>
      <sz val="14"/>
      <color rgb="FFFF0000"/>
      <name val="Calibri"/>
      <family val="2"/>
      <charset val="238"/>
    </font>
  </fonts>
  <fills count="17">
    <fill>
      <patternFill patternType="none"/>
    </fill>
    <fill>
      <patternFill patternType="gray125"/>
    </fill>
    <fill>
      <patternFill patternType="solid">
        <fgColor rgb="FF548235"/>
        <bgColor rgb="FF666666"/>
      </patternFill>
    </fill>
    <fill>
      <patternFill patternType="solid">
        <fgColor rgb="FFA9D18E"/>
        <bgColor rgb="FFC5E0B4"/>
      </patternFill>
    </fill>
    <fill>
      <patternFill patternType="solid">
        <fgColor rgb="FFC5E0B4"/>
        <bgColor rgb="FFA9D18E"/>
      </patternFill>
    </fill>
    <fill>
      <patternFill patternType="solid">
        <fgColor rgb="FFEDEDED"/>
        <bgColor rgb="FFE2F0D9"/>
      </patternFill>
    </fill>
    <fill>
      <patternFill patternType="solid">
        <fgColor rgb="FFDAE3F3"/>
        <bgColor rgb="FFEDEDED"/>
      </patternFill>
    </fill>
    <fill>
      <patternFill patternType="solid">
        <fgColor rgb="FFF7F8FC"/>
        <bgColor rgb="FFFFFFFF"/>
      </patternFill>
    </fill>
    <fill>
      <patternFill patternType="solid">
        <fgColor rgb="FF00B0F0"/>
        <bgColor rgb="FF33CCCC"/>
      </patternFill>
    </fill>
    <fill>
      <patternFill patternType="solid">
        <fgColor rgb="FFE2F0D9"/>
        <bgColor rgb="FFEDEDED"/>
      </patternFill>
    </fill>
    <fill>
      <patternFill patternType="solid">
        <fgColor rgb="FFB4C7E7"/>
        <bgColor rgb="FFC5E0B4"/>
      </patternFill>
    </fill>
    <fill>
      <patternFill patternType="solid">
        <fgColor rgb="FFFFFF00"/>
        <bgColor rgb="FFFFFF00"/>
      </patternFill>
    </fill>
    <fill>
      <patternFill patternType="solid">
        <fgColor rgb="FFED7D31"/>
        <bgColor rgb="FFFF8080"/>
      </patternFill>
    </fill>
    <fill>
      <patternFill patternType="solid">
        <fgColor rgb="FFFFD966"/>
        <bgColor rgb="FFFFFF99"/>
      </patternFill>
    </fill>
    <fill>
      <patternFill patternType="solid">
        <fgColor rgb="FFFFFFFF"/>
        <bgColor rgb="FFF7F8FC"/>
      </patternFill>
    </fill>
    <fill>
      <patternFill patternType="solid">
        <fgColor theme="9" tint="0.59999389629810485"/>
        <bgColor indexed="64"/>
      </patternFill>
    </fill>
    <fill>
      <patternFill patternType="solid">
        <fgColor theme="9" tint="0.79998168889431442"/>
        <bgColor indexed="64"/>
      </patternFill>
    </fill>
  </fills>
  <borders count="65">
    <border>
      <left/>
      <right/>
      <top/>
      <bottom/>
      <diagonal/>
    </border>
    <border>
      <left style="medium">
        <color auto="1"/>
      </left>
      <right style="medium">
        <color auto="1"/>
      </right>
      <top style="medium">
        <color auto="1"/>
      </top>
      <bottom/>
      <diagonal/>
    </border>
    <border>
      <left style="medium">
        <color auto="1"/>
      </left>
      <right style="thin">
        <color rgb="FF666666"/>
      </right>
      <top style="medium">
        <color auto="1"/>
      </top>
      <bottom/>
      <diagonal/>
    </border>
    <border>
      <left style="thin">
        <color rgb="FF666666"/>
      </left>
      <right style="thin">
        <color rgb="FF666666"/>
      </right>
      <top style="medium">
        <color auto="1"/>
      </top>
      <bottom/>
      <diagonal/>
    </border>
    <border>
      <left style="thin">
        <color rgb="FF666666"/>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bottom style="thin">
        <color auto="1"/>
      </bottom>
      <diagonal/>
    </border>
    <border>
      <left style="medium">
        <color auto="1"/>
      </left>
      <right style="medium">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bottom/>
      <diagonal/>
    </border>
  </borders>
  <cellStyleXfs count="4">
    <xf numFmtId="0" fontId="0" fillId="0" borderId="0"/>
    <xf numFmtId="168" fontId="16" fillId="0" borderId="0" applyBorder="0" applyProtection="0"/>
    <xf numFmtId="165" fontId="16" fillId="0" borderId="0" applyBorder="0" applyProtection="0"/>
    <xf numFmtId="167" fontId="16" fillId="0" borderId="0" applyBorder="0" applyProtection="0"/>
  </cellStyleXfs>
  <cellXfs count="390">
    <xf numFmtId="0" fontId="0" fillId="0" borderId="0" xfId="0"/>
    <xf numFmtId="0" fontId="0" fillId="4" borderId="2" xfId="0" applyFill="1" applyBorder="1" applyAlignment="1">
      <alignment horizontal="left"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5" borderId="5" xfId="0" applyFont="1" applyFill="1" applyBorder="1" applyAlignment="1">
      <alignment horizontal="left" wrapText="1"/>
    </xf>
    <xf numFmtId="165" fontId="0" fillId="6" borderId="6" xfId="0" applyNumberFormat="1" applyFill="1" applyBorder="1" applyAlignment="1">
      <alignment horizontal="right" wrapText="1"/>
    </xf>
    <xf numFmtId="165" fontId="0" fillId="4" borderId="6" xfId="0" applyNumberFormat="1" applyFill="1" applyBorder="1" applyAlignment="1">
      <alignment horizontal="right" wrapText="1"/>
    </xf>
    <xf numFmtId="165" fontId="0" fillId="4" borderId="7" xfId="0" applyNumberFormat="1" applyFill="1" applyBorder="1" applyAlignment="1">
      <alignment horizontal="right" wrapText="1"/>
    </xf>
    <xf numFmtId="0" fontId="3" fillId="7" borderId="5" xfId="0" applyFont="1" applyFill="1" applyBorder="1" applyAlignment="1">
      <alignment horizontal="left" wrapText="1"/>
    </xf>
    <xf numFmtId="0" fontId="4" fillId="0" borderId="0" xfId="0" applyFont="1"/>
    <xf numFmtId="0" fontId="5" fillId="0" borderId="0" xfId="0" applyFont="1"/>
    <xf numFmtId="0" fontId="6" fillId="8" borderId="8" xfId="0" applyFont="1" applyFill="1" applyBorder="1" applyAlignment="1">
      <alignment horizontal="left" wrapText="1"/>
    </xf>
    <xf numFmtId="165" fontId="6" fillId="8" borderId="9" xfId="0" applyNumberFormat="1" applyFont="1" applyFill="1" applyBorder="1" applyAlignment="1">
      <alignment horizontal="right" wrapText="1"/>
    </xf>
    <xf numFmtId="166" fontId="0" fillId="0" borderId="0" xfId="0" applyNumberFormat="1"/>
    <xf numFmtId="0" fontId="7" fillId="9" borderId="10" xfId="0" applyFont="1" applyFill="1" applyBorder="1" applyAlignment="1">
      <alignment horizontal="center" wrapText="1"/>
    </xf>
    <xf numFmtId="0" fontId="7" fillId="9" borderId="11" xfId="0" applyFont="1" applyFill="1" applyBorder="1" applyAlignment="1">
      <alignment horizontal="center" wrapText="1"/>
    </xf>
    <xf numFmtId="0" fontId="7" fillId="9" borderId="12" xfId="0" applyFont="1" applyFill="1" applyBorder="1" applyAlignment="1">
      <alignment horizontal="center" wrapText="1"/>
    </xf>
    <xf numFmtId="0" fontId="3" fillId="9" borderId="13" xfId="0" applyFont="1" applyFill="1" applyBorder="1" applyAlignment="1">
      <alignment wrapText="1"/>
    </xf>
    <xf numFmtId="165" fontId="7" fillId="10" borderId="14" xfId="0" applyNumberFormat="1" applyFont="1" applyFill="1" applyBorder="1" applyAlignment="1">
      <alignment wrapText="1"/>
    </xf>
    <xf numFmtId="165" fontId="7" fillId="9" borderId="14" xfId="0" applyNumberFormat="1" applyFont="1" applyFill="1" applyBorder="1" applyAlignment="1">
      <alignment wrapText="1"/>
    </xf>
    <xf numFmtId="165" fontId="0" fillId="9" borderId="15" xfId="0" applyNumberFormat="1" applyFill="1" applyBorder="1" applyAlignment="1">
      <alignment wrapText="1"/>
    </xf>
    <xf numFmtId="0" fontId="7" fillId="9" borderId="5" xfId="0" applyFont="1" applyFill="1" applyBorder="1" applyAlignment="1">
      <alignment wrapText="1"/>
    </xf>
    <xf numFmtId="165" fontId="7" fillId="11" borderId="6" xfId="0" applyNumberFormat="1" applyFont="1" applyFill="1" applyBorder="1" applyAlignment="1">
      <alignment wrapText="1"/>
    </xf>
    <xf numFmtId="165" fontId="7" fillId="9" borderId="6" xfId="0" applyNumberFormat="1" applyFont="1" applyFill="1" applyBorder="1" applyAlignment="1">
      <alignment wrapText="1"/>
    </xf>
    <xf numFmtId="165" fontId="0" fillId="9" borderId="7" xfId="0" applyNumberFormat="1" applyFill="1" applyBorder="1" applyAlignment="1">
      <alignment wrapText="1"/>
    </xf>
    <xf numFmtId="0" fontId="7" fillId="9" borderId="16" xfId="0" applyFont="1" applyFill="1" applyBorder="1" applyAlignment="1">
      <alignment wrapText="1"/>
    </xf>
    <xf numFmtId="165" fontId="7" fillId="11" borderId="17" xfId="0" applyNumberFormat="1" applyFont="1" applyFill="1" applyBorder="1" applyAlignment="1">
      <alignment wrapText="1"/>
    </xf>
    <xf numFmtId="165" fontId="7" fillId="9" borderId="18" xfId="0" applyNumberFormat="1" applyFont="1" applyFill="1" applyBorder="1" applyAlignment="1">
      <alignment wrapText="1"/>
    </xf>
    <xf numFmtId="165" fontId="0" fillId="9" borderId="19" xfId="0" applyNumberFormat="1" applyFill="1" applyBorder="1" applyAlignment="1">
      <alignment wrapText="1"/>
    </xf>
    <xf numFmtId="0" fontId="7" fillId="0" borderId="0" xfId="0" applyFont="1" applyAlignment="1">
      <alignment wrapText="1"/>
    </xf>
    <xf numFmtId="165" fontId="7" fillId="0" borderId="0" xfId="0" applyNumberFormat="1" applyFont="1" applyAlignment="1">
      <alignment wrapText="1"/>
    </xf>
    <xf numFmtId="165" fontId="0" fillId="0" borderId="0" xfId="0" applyNumberFormat="1" applyAlignment="1">
      <alignment wrapText="1"/>
    </xf>
    <xf numFmtId="0" fontId="5" fillId="9" borderId="20" xfId="0" applyFont="1" applyFill="1" applyBorder="1" applyAlignment="1">
      <alignment horizontal="center" wrapText="1"/>
    </xf>
    <xf numFmtId="0" fontId="7" fillId="9" borderId="20" xfId="0" applyFont="1" applyFill="1" applyBorder="1" applyAlignment="1">
      <alignment wrapText="1"/>
    </xf>
    <xf numFmtId="165" fontId="7" fillId="9" borderId="21" xfId="0" applyNumberFormat="1" applyFont="1" applyFill="1" applyBorder="1" applyAlignment="1">
      <alignment wrapText="1"/>
    </xf>
    <xf numFmtId="165" fontId="0" fillId="9" borderId="22" xfId="0" applyNumberFormat="1" applyFill="1" applyBorder="1" applyAlignment="1">
      <alignment wrapText="1"/>
    </xf>
    <xf numFmtId="167" fontId="0" fillId="9" borderId="7" xfId="3" applyFont="1" applyFill="1" applyBorder="1" applyAlignment="1" applyProtection="1">
      <alignment horizontal="center" wrapText="1"/>
    </xf>
    <xf numFmtId="0" fontId="7" fillId="9" borderId="23" xfId="0" applyFont="1" applyFill="1" applyBorder="1" applyAlignment="1">
      <alignment wrapText="1"/>
    </xf>
    <xf numFmtId="0" fontId="5" fillId="9" borderId="24" xfId="0" applyFont="1" applyFill="1" applyBorder="1" applyAlignment="1">
      <alignment wrapText="1"/>
    </xf>
    <xf numFmtId="0" fontId="7" fillId="9" borderId="25" xfId="0" applyFont="1" applyFill="1" applyBorder="1" applyAlignment="1">
      <alignment wrapText="1"/>
    </xf>
    <xf numFmtId="167" fontId="0" fillId="9" borderId="19" xfId="3" applyFont="1" applyFill="1" applyBorder="1" applyAlignment="1" applyProtection="1">
      <alignment horizontal="center" wrapText="1"/>
    </xf>
    <xf numFmtId="165" fontId="0" fillId="0" borderId="0" xfId="0" applyNumberFormat="1"/>
    <xf numFmtId="165" fontId="7" fillId="0" borderId="26" xfId="0" applyNumberFormat="1" applyFont="1" applyBorder="1" applyAlignment="1">
      <alignment wrapText="1"/>
    </xf>
    <xf numFmtId="0" fontId="0" fillId="11" borderId="0" xfId="0" applyFill="1"/>
    <xf numFmtId="0" fontId="0" fillId="0" borderId="0" xfId="0" applyAlignment="1">
      <alignment wrapText="1"/>
    </xf>
    <xf numFmtId="165" fontId="3" fillId="10" borderId="11" xfId="0" applyNumberFormat="1" applyFont="1" applyFill="1" applyBorder="1" applyAlignment="1">
      <alignment horizontal="center" wrapText="1"/>
    </xf>
    <xf numFmtId="0" fontId="8" fillId="0" borderId="0" xfId="0" applyFont="1"/>
    <xf numFmtId="0" fontId="8" fillId="0" borderId="0" xfId="0" applyFont="1" applyAlignment="1">
      <alignment wrapText="1"/>
    </xf>
    <xf numFmtId="0" fontId="9" fillId="0" borderId="0" xfId="0" applyFont="1" applyAlignment="1">
      <alignment wrapText="1"/>
    </xf>
    <xf numFmtId="0" fontId="3" fillId="9" borderId="27" xfId="0" applyFont="1" applyFill="1" applyBorder="1" applyAlignment="1">
      <alignment horizontal="center" wrapText="1"/>
    </xf>
    <xf numFmtId="0" fontId="3" fillId="9" borderId="28" xfId="0" applyFont="1" applyFill="1" applyBorder="1" applyAlignment="1">
      <alignment horizontal="center" wrapText="1"/>
    </xf>
    <xf numFmtId="0" fontId="3" fillId="9" borderId="29" xfId="0" applyFont="1" applyFill="1" applyBorder="1" applyAlignment="1">
      <alignment horizontal="center" wrapText="1"/>
    </xf>
    <xf numFmtId="0" fontId="3" fillId="9" borderId="27" xfId="0" applyFont="1" applyFill="1" applyBorder="1" applyAlignment="1">
      <alignment horizontal="left" wrapText="1"/>
    </xf>
    <xf numFmtId="0" fontId="3" fillId="9" borderId="32" xfId="0" applyFont="1" applyFill="1" applyBorder="1" applyAlignment="1">
      <alignment horizontal="center" wrapText="1"/>
    </xf>
    <xf numFmtId="0" fontId="3" fillId="9" borderId="1" xfId="0" applyFont="1" applyFill="1" applyBorder="1" applyAlignment="1">
      <alignment horizontal="center" wrapText="1"/>
    </xf>
    <xf numFmtId="169" fontId="3" fillId="9" borderId="28" xfId="1" applyNumberFormat="1" applyFont="1" applyFill="1" applyBorder="1" applyAlignment="1" applyProtection="1">
      <alignment horizontal="center" wrapText="1"/>
    </xf>
    <xf numFmtId="0" fontId="3" fillId="9" borderId="30" xfId="0" applyFont="1" applyFill="1" applyBorder="1" applyAlignment="1">
      <alignment horizontal="center" wrapText="1"/>
    </xf>
    <xf numFmtId="169" fontId="3" fillId="9" borderId="27" xfId="1" applyNumberFormat="1" applyFont="1" applyFill="1" applyBorder="1" applyAlignment="1" applyProtection="1">
      <alignment horizontal="right" wrapText="1"/>
    </xf>
    <xf numFmtId="169" fontId="3" fillId="9" borderId="28" xfId="1" applyNumberFormat="1" applyFont="1" applyFill="1" applyBorder="1" applyAlignment="1" applyProtection="1">
      <alignment horizontal="right" wrapText="1"/>
    </xf>
    <xf numFmtId="169" fontId="3" fillId="9" borderId="30" xfId="1" applyNumberFormat="1" applyFont="1" applyFill="1" applyBorder="1" applyAlignment="1" applyProtection="1">
      <alignment horizontal="right" wrapText="1"/>
    </xf>
    <xf numFmtId="169" fontId="3" fillId="9" borderId="1" xfId="1" applyNumberFormat="1" applyFont="1" applyFill="1" applyBorder="1" applyAlignment="1" applyProtection="1">
      <alignment horizontal="right" wrapText="1"/>
    </xf>
    <xf numFmtId="1" fontId="3" fillId="9" borderId="28" xfId="1" applyNumberFormat="1" applyFont="1" applyFill="1" applyBorder="1" applyAlignment="1" applyProtection="1">
      <alignment horizontal="right" wrapText="1"/>
    </xf>
    <xf numFmtId="169" fontId="3" fillId="13" borderId="30" xfId="0" applyNumberFormat="1" applyFont="1" applyFill="1" applyBorder="1" applyAlignment="1">
      <alignment horizontal="center" wrapText="1"/>
    </xf>
    <xf numFmtId="169" fontId="3" fillId="9" borderId="30" xfId="0" applyNumberFormat="1" applyFont="1" applyFill="1" applyBorder="1" applyAlignment="1">
      <alignment horizontal="center" wrapText="1"/>
    </xf>
    <xf numFmtId="0" fontId="3" fillId="11" borderId="27" xfId="0" applyFont="1" applyFill="1" applyBorder="1" applyAlignment="1">
      <alignment horizontal="left" wrapText="1"/>
    </xf>
    <xf numFmtId="1" fontId="3" fillId="11" borderId="27" xfId="1" applyNumberFormat="1" applyFont="1" applyFill="1" applyBorder="1" applyAlignment="1" applyProtection="1">
      <alignment horizontal="right" wrapText="1"/>
    </xf>
    <xf numFmtId="1" fontId="3" fillId="11" borderId="28" xfId="1" applyNumberFormat="1" applyFont="1" applyFill="1" applyBorder="1" applyAlignment="1" applyProtection="1">
      <alignment horizontal="right" wrapText="1"/>
    </xf>
    <xf numFmtId="169" fontId="3" fillId="11" borderId="27" xfId="1" applyNumberFormat="1" applyFont="1" applyFill="1" applyBorder="1" applyAlignment="1" applyProtection="1">
      <alignment horizontal="right" wrapText="1"/>
    </xf>
    <xf numFmtId="169" fontId="3" fillId="11" borderId="28" xfId="1" applyNumberFormat="1" applyFont="1" applyFill="1" applyBorder="1" applyAlignment="1" applyProtection="1">
      <alignment horizontal="right" wrapText="1"/>
    </xf>
    <xf numFmtId="0" fontId="3" fillId="9" borderId="10" xfId="0" applyFont="1" applyFill="1" applyBorder="1"/>
    <xf numFmtId="49" fontId="3" fillId="9" borderId="33" xfId="0" applyNumberFormat="1" applyFont="1" applyFill="1" applyBorder="1" applyAlignment="1">
      <alignment wrapText="1"/>
    </xf>
    <xf numFmtId="165" fontId="3" fillId="9" borderId="34" xfId="0" applyNumberFormat="1" applyFont="1" applyFill="1" applyBorder="1"/>
    <xf numFmtId="169" fontId="3" fillId="9" borderId="11" xfId="1" applyNumberFormat="1" applyFont="1" applyFill="1" applyBorder="1" applyProtection="1"/>
    <xf numFmtId="165" fontId="3" fillId="9" borderId="12" xfId="0" applyNumberFormat="1" applyFont="1" applyFill="1" applyBorder="1"/>
    <xf numFmtId="165" fontId="3" fillId="9" borderId="10" xfId="0" applyNumberFormat="1" applyFont="1" applyFill="1" applyBorder="1"/>
    <xf numFmtId="165" fontId="3" fillId="9" borderId="11" xfId="0" applyNumberFormat="1" applyFont="1" applyFill="1" applyBorder="1"/>
    <xf numFmtId="4" fontId="3" fillId="9" borderId="11" xfId="0" applyNumberFormat="1" applyFont="1" applyFill="1" applyBorder="1"/>
    <xf numFmtId="165" fontId="3" fillId="9" borderId="31" xfId="0" applyNumberFormat="1" applyFont="1" applyFill="1" applyBorder="1"/>
    <xf numFmtId="0" fontId="3" fillId="0" borderId="0" xfId="0" applyFont="1"/>
    <xf numFmtId="0" fontId="8" fillId="11" borderId="13" xfId="0" applyFont="1" applyFill="1" applyBorder="1"/>
    <xf numFmtId="49" fontId="8" fillId="11" borderId="14" xfId="0" applyNumberFormat="1" applyFont="1" applyFill="1" applyBorder="1"/>
    <xf numFmtId="165" fontId="8" fillId="11" borderId="35" xfId="0" applyNumberFormat="1" applyFont="1" applyFill="1" applyBorder="1"/>
    <xf numFmtId="2" fontId="8" fillId="11" borderId="13" xfId="0" applyNumberFormat="1" applyFont="1" applyFill="1" applyBorder="1"/>
    <xf numFmtId="2" fontId="8" fillId="11" borderId="14" xfId="0" applyNumberFormat="1" applyFont="1" applyFill="1" applyBorder="1"/>
    <xf numFmtId="165" fontId="3" fillId="13" borderId="30" xfId="0" applyNumberFormat="1" applyFont="1" applyFill="1" applyBorder="1" applyAlignment="1">
      <alignment horizontal="center" wrapText="1"/>
    </xf>
    <xf numFmtId="165" fontId="3" fillId="9" borderId="36" xfId="0" applyNumberFormat="1" applyFont="1" applyFill="1" applyBorder="1"/>
    <xf numFmtId="49" fontId="8" fillId="11" borderId="6" xfId="0" applyNumberFormat="1" applyFont="1" applyFill="1" applyBorder="1"/>
    <xf numFmtId="165" fontId="8" fillId="11" borderId="37" xfId="0" applyNumberFormat="1" applyFont="1" applyFill="1" applyBorder="1"/>
    <xf numFmtId="2" fontId="8" fillId="11" borderId="5" xfId="0" applyNumberFormat="1" applyFont="1" applyFill="1" applyBorder="1"/>
    <xf numFmtId="2" fontId="8" fillId="11" borderId="6" xfId="0" applyNumberFormat="1" applyFont="1" applyFill="1" applyBorder="1"/>
    <xf numFmtId="49" fontId="8" fillId="11" borderId="38" xfId="0" applyNumberFormat="1" applyFont="1" applyFill="1" applyBorder="1"/>
    <xf numFmtId="165" fontId="8" fillId="11" borderId="39" xfId="0" applyNumberFormat="1" applyFont="1" applyFill="1" applyBorder="1"/>
    <xf numFmtId="2" fontId="8" fillId="11" borderId="40" xfId="0" applyNumberFormat="1" applyFont="1" applyFill="1" applyBorder="1"/>
    <xf numFmtId="2" fontId="8" fillId="11" borderId="38" xfId="0" applyNumberFormat="1" applyFont="1" applyFill="1" applyBorder="1"/>
    <xf numFmtId="0" fontId="3" fillId="9" borderId="27" xfId="0" applyFont="1" applyFill="1" applyBorder="1"/>
    <xf numFmtId="49" fontId="3" fillId="9" borderId="28" xfId="0" applyNumberFormat="1" applyFont="1" applyFill="1" applyBorder="1"/>
    <xf numFmtId="49" fontId="3" fillId="9" borderId="29" xfId="0" applyNumberFormat="1" applyFont="1" applyFill="1" applyBorder="1"/>
    <xf numFmtId="2" fontId="3" fillId="9" borderId="27" xfId="0" applyNumberFormat="1" applyFont="1" applyFill="1" applyBorder="1"/>
    <xf numFmtId="2" fontId="3" fillId="9" borderId="28" xfId="0" applyNumberFormat="1" applyFont="1" applyFill="1" applyBorder="1"/>
    <xf numFmtId="165" fontId="3" fillId="9" borderId="41" xfId="0" applyNumberFormat="1" applyFont="1" applyFill="1" applyBorder="1" applyAlignment="1">
      <alignment horizontal="center" wrapText="1"/>
    </xf>
    <xf numFmtId="49" fontId="3" fillId="0" borderId="42" xfId="0" applyNumberFormat="1" applyFont="1" applyBorder="1"/>
    <xf numFmtId="49" fontId="3" fillId="0" borderId="43" xfId="0" applyNumberFormat="1" applyFont="1" applyBorder="1"/>
    <xf numFmtId="2" fontId="3" fillId="0" borderId="43" xfId="0" applyNumberFormat="1" applyFont="1" applyBorder="1"/>
    <xf numFmtId="165" fontId="8" fillId="0" borderId="44" xfId="0" applyNumberFormat="1" applyFont="1" applyBorder="1"/>
    <xf numFmtId="0" fontId="3" fillId="9" borderId="45" xfId="0" applyFont="1" applyFill="1" applyBorder="1"/>
    <xf numFmtId="49" fontId="3" fillId="9" borderId="46" xfId="0" applyNumberFormat="1" applyFont="1" applyFill="1" applyBorder="1"/>
    <xf numFmtId="165" fontId="3" fillId="9" borderId="47" xfId="0" applyNumberFormat="1" applyFont="1" applyFill="1" applyBorder="1"/>
    <xf numFmtId="2" fontId="3" fillId="9" borderId="45" xfId="0" applyNumberFormat="1" applyFont="1" applyFill="1" applyBorder="1"/>
    <xf numFmtId="2" fontId="3" fillId="9" borderId="46" xfId="0" applyNumberFormat="1" applyFont="1" applyFill="1" applyBorder="1"/>
    <xf numFmtId="165" fontId="3" fillId="9" borderId="48" xfId="0" applyNumberFormat="1" applyFont="1" applyFill="1" applyBorder="1" applyAlignment="1">
      <alignment horizontal="center" wrapText="1"/>
    </xf>
    <xf numFmtId="0" fontId="8" fillId="11" borderId="5" xfId="0" applyFont="1" applyFill="1" applyBorder="1"/>
    <xf numFmtId="0" fontId="8" fillId="11" borderId="40" xfId="0" applyFont="1" applyFill="1" applyBorder="1"/>
    <xf numFmtId="0" fontId="8" fillId="11" borderId="6" xfId="0" applyFont="1" applyFill="1" applyBorder="1"/>
    <xf numFmtId="165" fontId="3" fillId="9" borderId="49" xfId="0" applyNumberFormat="1" applyFont="1" applyFill="1" applyBorder="1" applyAlignment="1">
      <alignment horizontal="center" wrapText="1"/>
    </xf>
    <xf numFmtId="165" fontId="8" fillId="9" borderId="36" xfId="0" applyNumberFormat="1" applyFont="1" applyFill="1" applyBorder="1"/>
    <xf numFmtId="49" fontId="3" fillId="9" borderId="11" xfId="0" applyNumberFormat="1" applyFont="1" applyFill="1" applyBorder="1"/>
    <xf numFmtId="2" fontId="3" fillId="9" borderId="10" xfId="0" applyNumberFormat="1" applyFont="1" applyFill="1" applyBorder="1"/>
    <xf numFmtId="2" fontId="3" fillId="9" borderId="11" xfId="0" applyNumberFormat="1" applyFont="1" applyFill="1" applyBorder="1"/>
    <xf numFmtId="165" fontId="3" fillId="9" borderId="12" xfId="0" applyNumberFormat="1" applyFont="1" applyFill="1" applyBorder="1" applyAlignment="1">
      <alignment horizontal="center" wrapText="1"/>
    </xf>
    <xf numFmtId="165" fontId="8" fillId="9" borderId="31" xfId="0" applyNumberFormat="1" applyFont="1" applyFill="1" applyBorder="1"/>
    <xf numFmtId="165" fontId="3" fillId="9" borderId="11" xfId="0" applyNumberFormat="1" applyFont="1" applyFill="1" applyBorder="1" applyAlignment="1">
      <alignment horizontal="center" wrapText="1"/>
    </xf>
    <xf numFmtId="49" fontId="3" fillId="0" borderId="8" xfId="0" applyNumberFormat="1" applyFont="1" applyBorder="1"/>
    <xf numFmtId="49" fontId="3" fillId="0" borderId="50" xfId="0" applyNumberFormat="1" applyFont="1" applyBorder="1"/>
    <xf numFmtId="165" fontId="8" fillId="0" borderId="51" xfId="0" applyNumberFormat="1" applyFont="1" applyBorder="1"/>
    <xf numFmtId="165" fontId="3" fillId="10" borderId="31" xfId="0" applyNumberFormat="1" applyFont="1" applyFill="1" applyBorder="1" applyAlignment="1">
      <alignment horizontal="center" wrapText="1"/>
    </xf>
    <xf numFmtId="49" fontId="3" fillId="9" borderId="11" xfId="0" applyNumberFormat="1" applyFont="1" applyFill="1" applyBorder="1" applyAlignment="1">
      <alignment horizontal="center"/>
    </xf>
    <xf numFmtId="0" fontId="8" fillId="11" borderId="0" xfId="0" applyFont="1" applyFill="1"/>
    <xf numFmtId="0" fontId="9" fillId="0" borderId="0" xfId="0" applyFont="1"/>
    <xf numFmtId="49" fontId="11" fillId="0" borderId="0" xfId="0" applyNumberFormat="1" applyFont="1" applyAlignment="1">
      <alignment wrapText="1"/>
    </xf>
    <xf numFmtId="0" fontId="8" fillId="0" borderId="52" xfId="0" applyFont="1" applyBorder="1"/>
    <xf numFmtId="0" fontId="8" fillId="0" borderId="53" xfId="0" applyFont="1" applyBorder="1"/>
    <xf numFmtId="0" fontId="8" fillId="0" borderId="54" xfId="0" applyFont="1" applyBorder="1"/>
    <xf numFmtId="0" fontId="8" fillId="0" borderId="8" xfId="0" applyFont="1" applyBorder="1"/>
    <xf numFmtId="0" fontId="8" fillId="0" borderId="50" xfId="0" applyFont="1" applyBorder="1"/>
    <xf numFmtId="0" fontId="8" fillId="0" borderId="51" xfId="0" applyFont="1" applyBorder="1"/>
    <xf numFmtId="0" fontId="7" fillId="9" borderId="27" xfId="0" applyFont="1" applyFill="1" applyBorder="1" applyAlignment="1">
      <alignment horizontal="center" wrapText="1"/>
    </xf>
    <xf numFmtId="0" fontId="7" fillId="9" borderId="28" xfId="0" applyFont="1" applyFill="1" applyBorder="1" applyAlignment="1">
      <alignment horizontal="center" wrapText="1"/>
    </xf>
    <xf numFmtId="0" fontId="5" fillId="9" borderId="28" xfId="0" applyFont="1" applyFill="1" applyBorder="1" applyAlignment="1">
      <alignment horizontal="center" wrapText="1"/>
    </xf>
    <xf numFmtId="165" fontId="5" fillId="9" borderId="28" xfId="0" applyNumberFormat="1" applyFont="1" applyFill="1" applyBorder="1" applyAlignment="1">
      <alignment horizontal="center" wrapText="1"/>
    </xf>
    <xf numFmtId="165" fontId="7" fillId="9" borderId="28" xfId="0" applyNumberFormat="1" applyFont="1" applyFill="1" applyBorder="1" applyAlignment="1">
      <alignment horizontal="center" wrapText="1"/>
    </xf>
    <xf numFmtId="165" fontId="5" fillId="9" borderId="30" xfId="0" applyNumberFormat="1" applyFont="1" applyFill="1" applyBorder="1" applyAlignment="1">
      <alignment horizontal="center" wrapText="1"/>
    </xf>
    <xf numFmtId="0" fontId="7" fillId="9" borderId="40" xfId="0" applyFont="1" applyFill="1" applyBorder="1" applyAlignment="1">
      <alignment vertical="center" wrapText="1"/>
    </xf>
    <xf numFmtId="0" fontId="7" fillId="9" borderId="38" xfId="0" applyFont="1" applyFill="1" applyBorder="1" applyAlignment="1">
      <alignment vertical="center" wrapText="1"/>
    </xf>
    <xf numFmtId="165" fontId="7" fillId="9" borderId="38" xfId="0" applyNumberFormat="1" applyFont="1" applyFill="1" applyBorder="1" applyAlignment="1">
      <alignment vertical="center" wrapText="1"/>
    </xf>
    <xf numFmtId="165" fontId="0" fillId="9" borderId="38" xfId="0" applyNumberFormat="1" applyFill="1" applyBorder="1" applyAlignment="1">
      <alignment wrapText="1"/>
    </xf>
    <xf numFmtId="165" fontId="0" fillId="9" borderId="41" xfId="0" applyNumberFormat="1" applyFill="1" applyBorder="1" applyAlignment="1">
      <alignment wrapText="1"/>
    </xf>
    <xf numFmtId="0" fontId="0" fillId="9" borderId="55" xfId="0" applyFill="1" applyBorder="1" applyAlignment="1">
      <alignment horizontal="center" vertical="center" wrapText="1"/>
    </xf>
    <xf numFmtId="0" fontId="0" fillId="9" borderId="20" xfId="0" applyFill="1" applyBorder="1" applyAlignment="1">
      <alignment horizontal="left" vertical="center" wrapText="1" indent="3"/>
    </xf>
    <xf numFmtId="0" fontId="0" fillId="9" borderId="21" xfId="0" applyFill="1" applyBorder="1" applyAlignment="1">
      <alignment vertical="center" wrapText="1"/>
    </xf>
    <xf numFmtId="170" fontId="7" fillId="11" borderId="21" xfId="2" applyNumberFormat="1" applyFont="1" applyFill="1" applyBorder="1" applyAlignment="1" applyProtection="1">
      <alignment horizontal="center" vertical="center" wrapText="1"/>
    </xf>
    <xf numFmtId="2" fontId="9" fillId="9" borderId="21" xfId="0" applyNumberFormat="1" applyFont="1" applyFill="1" applyBorder="1" applyAlignment="1">
      <alignment horizontal="center" vertical="center" wrapText="1"/>
    </xf>
    <xf numFmtId="165" fontId="0" fillId="9" borderId="21" xfId="0" applyNumberFormat="1" applyFill="1" applyBorder="1" applyAlignment="1">
      <alignment vertical="center" wrapText="1"/>
    </xf>
    <xf numFmtId="165" fontId="8" fillId="9" borderId="21" xfId="0" applyNumberFormat="1" applyFont="1" applyFill="1" applyBorder="1" applyAlignment="1">
      <alignment wrapText="1"/>
    </xf>
    <xf numFmtId="165" fontId="8" fillId="9" borderId="22" xfId="0" applyNumberFormat="1" applyFont="1" applyFill="1" applyBorder="1" applyAlignment="1">
      <alignment wrapText="1"/>
    </xf>
    <xf numFmtId="0" fontId="0" fillId="9" borderId="23" xfId="0" applyFill="1" applyBorder="1" applyAlignment="1">
      <alignment horizontal="center" vertical="center" wrapText="1"/>
    </xf>
    <xf numFmtId="0" fontId="0" fillId="9" borderId="5" xfId="0" applyFill="1" applyBorder="1" applyAlignment="1">
      <alignment horizontal="left" vertical="center" wrapText="1" indent="3"/>
    </xf>
    <xf numFmtId="0" fontId="0" fillId="9" borderId="6" xfId="0" applyFill="1" applyBorder="1" applyAlignment="1">
      <alignment vertical="center" wrapText="1"/>
    </xf>
    <xf numFmtId="170" fontId="7" fillId="11" borderId="6" xfId="2" applyNumberFormat="1" applyFont="1" applyFill="1" applyBorder="1" applyAlignment="1" applyProtection="1">
      <alignment horizontal="center" vertical="center" wrapText="1"/>
    </xf>
    <xf numFmtId="2" fontId="9" fillId="9" borderId="6" xfId="0" applyNumberFormat="1" applyFont="1" applyFill="1" applyBorder="1" applyAlignment="1">
      <alignment horizontal="center" vertical="center" wrapText="1"/>
    </xf>
    <xf numFmtId="165" fontId="0" fillId="9" borderId="6" xfId="0" applyNumberFormat="1" applyFill="1" applyBorder="1" applyAlignment="1">
      <alignment vertical="center" wrapText="1"/>
    </xf>
    <xf numFmtId="165" fontId="8" fillId="9" borderId="6" xfId="0" applyNumberFormat="1" applyFont="1" applyFill="1" applyBorder="1" applyAlignment="1">
      <alignment wrapText="1"/>
    </xf>
    <xf numFmtId="165" fontId="8" fillId="9" borderId="7" xfId="0" applyNumberFormat="1" applyFont="1" applyFill="1" applyBorder="1" applyAlignment="1">
      <alignment wrapText="1"/>
    </xf>
    <xf numFmtId="2" fontId="9" fillId="9" borderId="26" xfId="0" applyNumberFormat="1" applyFont="1" applyFill="1" applyBorder="1" applyAlignment="1">
      <alignment horizontal="center" vertical="center" wrapText="1"/>
    </xf>
    <xf numFmtId="165" fontId="7" fillId="11" borderId="6" xfId="0" applyNumberFormat="1" applyFont="1" applyFill="1" applyBorder="1" applyAlignment="1">
      <alignment horizontal="center" vertical="center" wrapText="1"/>
    </xf>
    <xf numFmtId="2" fontId="9" fillId="9" borderId="38" xfId="0" applyNumberFormat="1" applyFont="1" applyFill="1" applyBorder="1" applyAlignment="1">
      <alignment horizontal="center" vertical="center" wrapText="1"/>
    </xf>
    <xf numFmtId="0" fontId="9" fillId="9" borderId="5" xfId="0" applyFont="1" applyFill="1" applyBorder="1" applyAlignment="1">
      <alignment horizontal="left" vertical="center" wrapText="1" indent="3"/>
    </xf>
    <xf numFmtId="0" fontId="9" fillId="9" borderId="6" xfId="0" applyFont="1" applyFill="1" applyBorder="1" applyAlignment="1">
      <alignment vertical="center" wrapText="1"/>
    </xf>
    <xf numFmtId="165" fontId="7" fillId="11" borderId="38" xfId="0" applyNumberFormat="1"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40" xfId="0" applyFont="1" applyFill="1" applyBorder="1" applyAlignment="1">
      <alignment horizontal="left" vertical="center" wrapText="1" indent="3"/>
    </xf>
    <xf numFmtId="165" fontId="9" fillId="9" borderId="6" xfId="0" applyNumberFormat="1" applyFont="1" applyFill="1" applyBorder="1" applyAlignment="1">
      <alignment vertical="center" wrapText="1"/>
    </xf>
    <xf numFmtId="165" fontId="9" fillId="9" borderId="6" xfId="0" applyNumberFormat="1" applyFont="1" applyFill="1" applyBorder="1" applyAlignment="1">
      <alignment wrapText="1"/>
    </xf>
    <xf numFmtId="165" fontId="9" fillId="9" borderId="7" xfId="0" applyNumberFormat="1" applyFont="1" applyFill="1" applyBorder="1" applyAlignment="1">
      <alignment wrapText="1"/>
    </xf>
    <xf numFmtId="165" fontId="9" fillId="9" borderId="38" xfId="0" applyNumberFormat="1" applyFont="1" applyFill="1" applyBorder="1" applyAlignment="1">
      <alignment vertical="center" wrapText="1"/>
    </xf>
    <xf numFmtId="165" fontId="9" fillId="9" borderId="38" xfId="0" applyNumberFormat="1" applyFont="1" applyFill="1" applyBorder="1" applyAlignment="1">
      <alignment wrapText="1"/>
    </xf>
    <xf numFmtId="165" fontId="9" fillId="9" borderId="41" xfId="0" applyNumberFormat="1" applyFont="1" applyFill="1" applyBorder="1" applyAlignment="1">
      <alignment wrapText="1"/>
    </xf>
    <xf numFmtId="0" fontId="9" fillId="9" borderId="38" xfId="0" applyFont="1" applyFill="1" applyBorder="1" applyAlignment="1">
      <alignment vertical="center" wrapText="1"/>
    </xf>
    <xf numFmtId="0" fontId="0" fillId="9" borderId="56" xfId="0" applyFill="1" applyBorder="1" applyAlignment="1">
      <alignment horizontal="center" vertical="center" wrapText="1"/>
    </xf>
    <xf numFmtId="0" fontId="0" fillId="9" borderId="40" xfId="0" applyFill="1" applyBorder="1" applyAlignment="1">
      <alignment horizontal="left" vertical="center" wrapText="1" indent="3"/>
    </xf>
    <xf numFmtId="0" fontId="0" fillId="9" borderId="38" xfId="0" applyFill="1" applyBorder="1" applyAlignment="1">
      <alignment vertical="center" wrapText="1"/>
    </xf>
    <xf numFmtId="0" fontId="0" fillId="9" borderId="38" xfId="0" applyFill="1" applyBorder="1" applyAlignment="1">
      <alignment horizontal="center" vertical="center" wrapText="1"/>
    </xf>
    <xf numFmtId="165" fontId="0" fillId="9" borderId="38" xfId="0" applyNumberFormat="1" applyFill="1" applyBorder="1" applyAlignment="1">
      <alignment vertical="center" wrapText="1"/>
    </xf>
    <xf numFmtId="165" fontId="8" fillId="9" borderId="38" xfId="0" applyNumberFormat="1" applyFont="1" applyFill="1" applyBorder="1" applyAlignment="1">
      <alignment wrapText="1"/>
    </xf>
    <xf numFmtId="165" fontId="8" fillId="9" borderId="41" xfId="0" applyNumberFormat="1" applyFont="1" applyFill="1" applyBorder="1" applyAlignment="1">
      <alignment wrapText="1"/>
    </xf>
    <xf numFmtId="0" fontId="7" fillId="9" borderId="33" xfId="0" applyFont="1" applyFill="1" applyBorder="1" applyAlignment="1">
      <alignment horizontal="left" wrapText="1"/>
    </xf>
    <xf numFmtId="165" fontId="7" fillId="10" borderId="34" xfId="0" applyNumberFormat="1" applyFont="1" applyFill="1" applyBorder="1" applyAlignment="1">
      <alignment horizontal="center" wrapText="1"/>
    </xf>
    <xf numFmtId="165" fontId="7" fillId="9" borderId="10" xfId="0" applyNumberFormat="1" applyFont="1" applyFill="1" applyBorder="1" applyAlignment="1">
      <alignment wrapText="1"/>
    </xf>
    <xf numFmtId="165" fontId="7" fillId="9" borderId="12" xfId="0" applyNumberFormat="1" applyFont="1" applyFill="1" applyBorder="1" applyAlignment="1">
      <alignment wrapText="1"/>
    </xf>
    <xf numFmtId="170" fontId="0" fillId="0" borderId="0" xfId="0" applyNumberFormat="1" applyAlignment="1">
      <alignment wrapText="1"/>
    </xf>
    <xf numFmtId="165" fontId="7" fillId="10" borderId="11" xfId="0" applyNumberFormat="1" applyFont="1" applyFill="1" applyBorder="1" applyAlignment="1">
      <alignment horizontal="center" wrapText="1"/>
    </xf>
    <xf numFmtId="0" fontId="12" fillId="0" borderId="0" xfId="0" applyFont="1" applyAlignment="1">
      <alignment wrapText="1"/>
    </xf>
    <xf numFmtId="0" fontId="4" fillId="0" borderId="0" xfId="0" applyFont="1" applyAlignment="1">
      <alignment wrapText="1"/>
    </xf>
    <xf numFmtId="0" fontId="0" fillId="13" borderId="0" xfId="0" applyFill="1"/>
    <xf numFmtId="165" fontId="8" fillId="0" borderId="0" xfId="0" applyNumberFormat="1" applyFont="1" applyAlignment="1">
      <alignment wrapText="1"/>
    </xf>
    <xf numFmtId="165" fontId="8" fillId="0" borderId="0" xfId="0" applyNumberFormat="1" applyFont="1"/>
    <xf numFmtId="165" fontId="3" fillId="9" borderId="28" xfId="0" applyNumberFormat="1" applyFont="1" applyFill="1" applyBorder="1" applyAlignment="1">
      <alignment horizontal="center" wrapText="1"/>
    </xf>
    <xf numFmtId="0" fontId="3" fillId="9" borderId="40" xfId="0" applyFont="1" applyFill="1" applyBorder="1" applyAlignment="1">
      <alignment vertical="center" wrapText="1"/>
    </xf>
    <xf numFmtId="0" fontId="3" fillId="9" borderId="38" xfId="0" applyFont="1" applyFill="1" applyBorder="1" applyAlignment="1">
      <alignment vertical="center" wrapText="1"/>
    </xf>
    <xf numFmtId="165" fontId="3" fillId="9" borderId="38" xfId="0" applyNumberFormat="1" applyFont="1" applyFill="1" applyBorder="1" applyAlignment="1">
      <alignment vertical="center" wrapText="1"/>
    </xf>
    <xf numFmtId="165" fontId="3" fillId="9" borderId="38" xfId="0" applyNumberFormat="1" applyFont="1" applyFill="1" applyBorder="1" applyAlignment="1">
      <alignment horizontal="center" wrapText="1"/>
    </xf>
    <xf numFmtId="0" fontId="3" fillId="9" borderId="38" xfId="0" applyFont="1" applyFill="1" applyBorder="1" applyAlignment="1">
      <alignment horizontal="center" wrapText="1"/>
    </xf>
    <xf numFmtId="165" fontId="8" fillId="9" borderId="38" xfId="0" applyNumberFormat="1" applyFont="1" applyFill="1" applyBorder="1" applyAlignment="1">
      <alignment horizontal="center" wrapText="1"/>
    </xf>
    <xf numFmtId="0" fontId="3" fillId="9" borderId="27" xfId="0" applyFont="1" applyFill="1" applyBorder="1" applyAlignment="1">
      <alignment vertical="center" wrapText="1"/>
    </xf>
    <xf numFmtId="0" fontId="3" fillId="9" borderId="28" xfId="0" applyFont="1" applyFill="1" applyBorder="1" applyAlignment="1">
      <alignment vertical="center" wrapText="1"/>
    </xf>
    <xf numFmtId="165" fontId="3" fillId="9" borderId="28" xfId="0" applyNumberFormat="1" applyFont="1" applyFill="1" applyBorder="1" applyAlignment="1">
      <alignment vertical="center" wrapText="1"/>
    </xf>
    <xf numFmtId="165" fontId="3" fillId="9" borderId="28" xfId="0" applyNumberFormat="1" applyFont="1" applyFill="1" applyBorder="1" applyAlignment="1">
      <alignment wrapText="1"/>
    </xf>
    <xf numFmtId="165" fontId="3" fillId="9" borderId="30" xfId="0" applyNumberFormat="1" applyFont="1" applyFill="1" applyBorder="1" applyAlignment="1">
      <alignment wrapText="1"/>
    </xf>
    <xf numFmtId="0" fontId="8" fillId="9" borderId="55" xfId="0" applyFont="1" applyFill="1" applyBorder="1" applyAlignment="1">
      <alignment horizontal="center" vertical="center" wrapText="1"/>
    </xf>
    <xf numFmtId="0" fontId="8" fillId="9" borderId="20" xfId="0" applyFont="1" applyFill="1" applyBorder="1" applyAlignment="1">
      <alignment horizontal="left" vertical="center" wrapText="1" indent="3"/>
    </xf>
    <xf numFmtId="0" fontId="8" fillId="9" borderId="11" xfId="0" applyFont="1" applyFill="1" applyBorder="1" applyAlignment="1">
      <alignment vertical="center" wrapText="1"/>
    </xf>
    <xf numFmtId="170" fontId="3" fillId="11" borderId="21" xfId="2" applyNumberFormat="1" applyFont="1" applyFill="1" applyBorder="1" applyAlignment="1" applyProtection="1">
      <alignment horizontal="center" vertical="center" wrapText="1"/>
    </xf>
    <xf numFmtId="0" fontId="8" fillId="9" borderId="57" xfId="0" applyFont="1" applyFill="1" applyBorder="1" applyAlignment="1">
      <alignment vertical="center" wrapText="1"/>
    </xf>
    <xf numFmtId="0" fontId="8" fillId="9" borderId="28" xfId="0" applyFont="1" applyFill="1" applyBorder="1" applyAlignment="1">
      <alignment vertical="center" wrapText="1"/>
    </xf>
    <xf numFmtId="165" fontId="8" fillId="9" borderId="21" xfId="0" applyNumberFormat="1" applyFont="1" applyFill="1" applyBorder="1" applyAlignment="1">
      <alignment vertical="center" wrapText="1"/>
    </xf>
    <xf numFmtId="0" fontId="9" fillId="9" borderId="21" xfId="0" applyFont="1" applyFill="1" applyBorder="1" applyAlignment="1">
      <alignment horizontal="center" wrapText="1"/>
    </xf>
    <xf numFmtId="165" fontId="8" fillId="9" borderId="28" xfId="0" applyNumberFormat="1" applyFont="1" applyFill="1" applyBorder="1" applyAlignment="1">
      <alignment horizontal="center" wrapText="1"/>
    </xf>
    <xf numFmtId="165" fontId="8" fillId="9" borderId="28" xfId="0" applyNumberFormat="1" applyFont="1" applyFill="1" applyBorder="1" applyAlignment="1">
      <alignment wrapText="1"/>
    </xf>
    <xf numFmtId="0" fontId="8" fillId="9" borderId="23" xfId="0" applyFont="1" applyFill="1" applyBorder="1" applyAlignment="1">
      <alignment horizontal="center" vertical="center" wrapText="1"/>
    </xf>
    <xf numFmtId="0" fontId="8" fillId="9" borderId="5" xfId="0" applyFont="1" applyFill="1" applyBorder="1" applyAlignment="1">
      <alignment horizontal="left" vertical="center" wrapText="1" indent="3"/>
    </xf>
    <xf numFmtId="0" fontId="8" fillId="9" borderId="6" xfId="0" applyFont="1" applyFill="1" applyBorder="1" applyAlignment="1">
      <alignment vertical="center" wrapText="1"/>
    </xf>
    <xf numFmtId="170" fontId="3" fillId="11" borderId="6" xfId="2" applyNumberFormat="1" applyFont="1" applyFill="1" applyBorder="1" applyAlignment="1" applyProtection="1">
      <alignment horizontal="center" vertical="center" wrapText="1"/>
    </xf>
    <xf numFmtId="0" fontId="8" fillId="9" borderId="58" xfId="0" applyFont="1" applyFill="1" applyBorder="1" applyAlignment="1">
      <alignment vertical="center" wrapText="1"/>
    </xf>
    <xf numFmtId="165" fontId="8" fillId="9" borderId="6" xfId="0" applyNumberFormat="1" applyFont="1" applyFill="1" applyBorder="1" applyAlignment="1">
      <alignment vertical="center" wrapText="1"/>
    </xf>
    <xf numFmtId="0" fontId="9" fillId="9" borderId="6" xfId="0" applyFont="1" applyFill="1" applyBorder="1" applyAlignment="1">
      <alignment horizontal="center" wrapText="1"/>
    </xf>
    <xf numFmtId="165" fontId="8" fillId="9" borderId="6" xfId="0" applyNumberFormat="1" applyFont="1" applyFill="1" applyBorder="1" applyAlignment="1">
      <alignment horizontal="center" wrapText="1"/>
    </xf>
    <xf numFmtId="170" fontId="3" fillId="9" borderId="6" xfId="2" applyNumberFormat="1" applyFont="1" applyFill="1" applyBorder="1" applyAlignment="1" applyProtection="1">
      <alignment horizontal="center" vertical="center" wrapText="1"/>
    </xf>
    <xf numFmtId="0" fontId="9" fillId="9" borderId="26" xfId="0" applyFont="1" applyFill="1" applyBorder="1" applyAlignment="1">
      <alignment horizontal="center" wrapText="1"/>
    </xf>
    <xf numFmtId="165" fontId="8" fillId="9" borderId="38" xfId="0" applyNumberFormat="1" applyFont="1" applyFill="1" applyBorder="1" applyAlignment="1">
      <alignment vertical="center" wrapText="1"/>
    </xf>
    <xf numFmtId="165" fontId="8" fillId="9" borderId="26" xfId="0" applyNumberFormat="1" applyFont="1" applyFill="1" applyBorder="1" applyAlignment="1">
      <alignment horizontal="center" wrapText="1"/>
    </xf>
    <xf numFmtId="165" fontId="8" fillId="9" borderId="14" xfId="0" applyNumberFormat="1" applyFont="1" applyFill="1" applyBorder="1" applyAlignment="1">
      <alignment wrapText="1"/>
    </xf>
    <xf numFmtId="0" fontId="8" fillId="9" borderId="18" xfId="0" applyFont="1" applyFill="1" applyBorder="1" applyAlignment="1">
      <alignment vertical="center" wrapText="1"/>
    </xf>
    <xf numFmtId="0" fontId="8" fillId="9" borderId="56" xfId="0" applyFont="1" applyFill="1" applyBorder="1" applyAlignment="1">
      <alignment horizontal="center" vertical="center" wrapText="1"/>
    </xf>
    <xf numFmtId="0" fontId="8" fillId="9" borderId="40" xfId="0" applyFont="1" applyFill="1" applyBorder="1" applyAlignment="1">
      <alignment horizontal="left" vertical="center" wrapText="1" indent="3"/>
    </xf>
    <xf numFmtId="0" fontId="8" fillId="9" borderId="38" xfId="0" applyFont="1" applyFill="1" applyBorder="1" applyAlignment="1">
      <alignment vertical="center" wrapText="1"/>
    </xf>
    <xf numFmtId="165" fontId="3" fillId="11" borderId="38" xfId="0" applyNumberFormat="1" applyFont="1" applyFill="1" applyBorder="1" applyAlignment="1">
      <alignment horizontal="center" vertical="center" wrapText="1"/>
    </xf>
    <xf numFmtId="0" fontId="8" fillId="9" borderId="59" xfId="0" applyFont="1" applyFill="1" applyBorder="1" applyAlignment="1">
      <alignment vertical="center" wrapText="1"/>
    </xf>
    <xf numFmtId="165" fontId="8" fillId="9" borderId="26" xfId="0" applyNumberFormat="1" applyFont="1" applyFill="1" applyBorder="1" applyAlignment="1">
      <alignment vertical="center" wrapText="1"/>
    </xf>
    <xf numFmtId="0" fontId="9" fillId="9" borderId="14" xfId="0" applyFont="1" applyFill="1" applyBorder="1" applyAlignment="1">
      <alignment horizontal="center" wrapText="1"/>
    </xf>
    <xf numFmtId="0" fontId="3" fillId="9" borderId="10" xfId="0" applyFont="1" applyFill="1" applyBorder="1" applyAlignment="1">
      <alignment vertical="center" wrapText="1"/>
    </xf>
    <xf numFmtId="0" fontId="3" fillId="9" borderId="11" xfId="0" applyFont="1" applyFill="1" applyBorder="1" applyAlignment="1">
      <alignment vertical="center" wrapText="1"/>
    </xf>
    <xf numFmtId="165" fontId="3" fillId="9" borderId="11" xfId="0" applyNumberFormat="1" applyFont="1" applyFill="1" applyBorder="1" applyAlignment="1">
      <alignment vertical="center" wrapText="1"/>
    </xf>
    <xf numFmtId="165" fontId="3" fillId="9" borderId="11" xfId="0" applyNumberFormat="1" applyFont="1" applyFill="1" applyBorder="1" applyAlignment="1">
      <alignment wrapText="1"/>
    </xf>
    <xf numFmtId="0" fontId="3" fillId="9" borderId="11" xfId="0" applyFont="1" applyFill="1" applyBorder="1" applyAlignment="1">
      <alignment horizontal="center" wrapText="1"/>
    </xf>
    <xf numFmtId="165" fontId="3" fillId="9" borderId="12" xfId="0" applyNumberFormat="1" applyFont="1" applyFill="1" applyBorder="1" applyAlignment="1">
      <alignment wrapText="1"/>
    </xf>
    <xf numFmtId="0" fontId="8" fillId="9" borderId="60" xfId="0" applyFont="1" applyFill="1" applyBorder="1" applyAlignment="1">
      <alignment horizontal="center" vertical="center" wrapText="1"/>
    </xf>
    <xf numFmtId="165" fontId="3" fillId="11" borderId="21" xfId="0" applyNumberFormat="1" applyFont="1" applyFill="1" applyBorder="1" applyAlignment="1">
      <alignment horizontal="center" vertical="center" wrapText="1"/>
    </xf>
    <xf numFmtId="0" fontId="8" fillId="9" borderId="21" xfId="0" applyFont="1" applyFill="1" applyBorder="1" applyAlignment="1">
      <alignment vertical="center" wrapText="1"/>
    </xf>
    <xf numFmtId="165" fontId="8" fillId="9" borderId="28" xfId="0" applyNumberFormat="1" applyFont="1" applyFill="1" applyBorder="1" applyAlignment="1">
      <alignment vertical="center" wrapText="1"/>
    </xf>
    <xf numFmtId="165" fontId="3" fillId="11" borderId="6" xfId="0" applyNumberFormat="1" applyFont="1" applyFill="1" applyBorder="1" applyAlignment="1">
      <alignment horizontal="center" vertical="center" wrapText="1"/>
    </xf>
    <xf numFmtId="0" fontId="8" fillId="9" borderId="61" xfId="0" applyFont="1" applyFill="1" applyBorder="1" applyAlignment="1">
      <alignment horizontal="center" vertical="center" wrapText="1"/>
    </xf>
    <xf numFmtId="0" fontId="8" fillId="9" borderId="16" xfId="0" applyFont="1" applyFill="1" applyBorder="1" applyAlignment="1">
      <alignment horizontal="left" vertical="center" wrapText="1" indent="3"/>
    </xf>
    <xf numFmtId="165" fontId="3" fillId="11" borderId="18" xfId="0" applyNumberFormat="1" applyFont="1" applyFill="1" applyBorder="1" applyAlignment="1">
      <alignment horizontal="center" vertical="center" wrapText="1"/>
    </xf>
    <xf numFmtId="165" fontId="8" fillId="9" borderId="18" xfId="0" applyNumberFormat="1" applyFont="1" applyFill="1" applyBorder="1" applyAlignment="1">
      <alignment vertical="center" wrapText="1"/>
    </xf>
    <xf numFmtId="165" fontId="8" fillId="9" borderId="46" xfId="0" applyNumberFormat="1" applyFont="1" applyFill="1" applyBorder="1" applyAlignment="1">
      <alignment vertical="center" wrapText="1"/>
    </xf>
    <xf numFmtId="165" fontId="8" fillId="9" borderId="14" xfId="0" applyNumberFormat="1" applyFont="1" applyFill="1" applyBorder="1" applyAlignment="1">
      <alignment horizontal="center" wrapText="1"/>
    </xf>
    <xf numFmtId="165" fontId="8" fillId="9" borderId="46" xfId="0" applyNumberFormat="1" applyFont="1" applyFill="1" applyBorder="1" applyAlignment="1">
      <alignment wrapText="1"/>
    </xf>
    <xf numFmtId="165" fontId="8" fillId="9" borderId="19" xfId="0" applyNumberFormat="1" applyFont="1" applyFill="1" applyBorder="1" applyAlignment="1">
      <alignment wrapText="1"/>
    </xf>
    <xf numFmtId="0" fontId="3" fillId="9" borderId="21" xfId="0" applyFont="1" applyFill="1" applyBorder="1" applyAlignment="1">
      <alignment vertical="center" wrapText="1"/>
    </xf>
    <xf numFmtId="165" fontId="8" fillId="9" borderId="30" xfId="0" applyNumberFormat="1" applyFont="1" applyFill="1" applyBorder="1" applyAlignment="1">
      <alignment wrapText="1"/>
    </xf>
    <xf numFmtId="0" fontId="3" fillId="9" borderId="6" xfId="0" applyFont="1" applyFill="1" applyBorder="1" applyAlignment="1">
      <alignment vertical="center" wrapText="1"/>
    </xf>
    <xf numFmtId="0" fontId="3" fillId="9" borderId="18" xfId="0" applyFont="1" applyFill="1" applyBorder="1" applyAlignment="1">
      <alignment vertical="center" wrapText="1"/>
    </xf>
    <xf numFmtId="165" fontId="8" fillId="9" borderId="46" xfId="0" applyNumberFormat="1" applyFont="1" applyFill="1" applyBorder="1" applyAlignment="1">
      <alignment horizontal="center" wrapText="1"/>
    </xf>
    <xf numFmtId="165" fontId="8" fillId="9" borderId="48" xfId="0" applyNumberFormat="1" applyFont="1" applyFill="1" applyBorder="1" applyAlignment="1">
      <alignment wrapText="1"/>
    </xf>
    <xf numFmtId="0" fontId="9" fillId="9" borderId="5" xfId="0" applyFont="1" applyFill="1" applyBorder="1" applyAlignment="1">
      <alignment horizontal="center" vertical="center" wrapText="1"/>
    </xf>
    <xf numFmtId="165" fontId="8" fillId="9" borderId="14" xfId="0" applyNumberFormat="1" applyFont="1" applyFill="1" applyBorder="1" applyAlignment="1">
      <alignment vertical="center" wrapText="1"/>
    </xf>
    <xf numFmtId="165" fontId="8" fillId="9" borderId="21" xfId="0" applyNumberFormat="1" applyFont="1" applyFill="1" applyBorder="1" applyAlignment="1">
      <alignment horizontal="center" wrapText="1"/>
    </xf>
    <xf numFmtId="0" fontId="8" fillId="9" borderId="26" xfId="0" applyFont="1" applyFill="1" applyBorder="1" applyAlignment="1">
      <alignment vertical="center" wrapText="1"/>
    </xf>
    <xf numFmtId="0" fontId="3" fillId="9" borderId="26" xfId="0" applyFont="1" applyFill="1" applyBorder="1" applyAlignment="1">
      <alignment vertical="center" wrapText="1"/>
    </xf>
    <xf numFmtId="0" fontId="5" fillId="9" borderId="6" xfId="0" applyFont="1" applyFill="1" applyBorder="1" applyAlignment="1">
      <alignment horizontal="center" wrapText="1"/>
    </xf>
    <xf numFmtId="0" fontId="3" fillId="9" borderId="14" xfId="0" applyFont="1" applyFill="1" applyBorder="1" applyAlignment="1">
      <alignment vertical="center" wrapText="1"/>
    </xf>
    <xf numFmtId="0" fontId="9" fillId="9" borderId="40" xfId="0" applyFont="1" applyFill="1" applyBorder="1" applyAlignment="1">
      <alignment horizontal="center" vertical="center" wrapText="1"/>
    </xf>
    <xf numFmtId="0" fontId="5" fillId="9" borderId="38" xfId="0" applyFont="1" applyFill="1" applyBorder="1" applyAlignment="1">
      <alignment horizontal="center" wrapText="1"/>
    </xf>
    <xf numFmtId="0" fontId="8" fillId="9" borderId="40" xfId="0" applyFont="1" applyFill="1" applyBorder="1" applyAlignment="1">
      <alignment horizontal="center" vertical="center" wrapText="1"/>
    </xf>
    <xf numFmtId="0" fontId="8" fillId="9" borderId="38" xfId="0" applyFont="1" applyFill="1" applyBorder="1" applyAlignment="1">
      <alignment horizontal="left" vertical="center" wrapText="1" indent="3"/>
    </xf>
    <xf numFmtId="0" fontId="3" fillId="9" borderId="33" xfId="0" applyFont="1" applyFill="1" applyBorder="1" applyAlignment="1">
      <alignment horizontal="left" wrapText="1"/>
    </xf>
    <xf numFmtId="165" fontId="3" fillId="9" borderId="33" xfId="0" applyNumberFormat="1" applyFont="1" applyFill="1" applyBorder="1" applyAlignment="1">
      <alignment horizontal="left" wrapText="1"/>
    </xf>
    <xf numFmtId="165" fontId="8" fillId="9" borderId="11" xfId="0" applyNumberFormat="1" applyFont="1" applyFill="1" applyBorder="1" applyAlignment="1">
      <alignment wrapText="1"/>
    </xf>
    <xf numFmtId="165" fontId="3" fillId="10" borderId="11" xfId="0" applyNumberFormat="1" applyFont="1" applyFill="1" applyBorder="1"/>
    <xf numFmtId="0" fontId="3" fillId="9" borderId="5" xfId="0" applyFont="1" applyFill="1" applyBorder="1" applyAlignment="1">
      <alignment horizontal="left" wrapText="1"/>
    </xf>
    <xf numFmtId="170" fontId="3" fillId="9" borderId="7" xfId="0" applyNumberFormat="1" applyFont="1" applyFill="1" applyBorder="1" applyAlignment="1">
      <alignment horizontal="left" wrapText="1"/>
    </xf>
    <xf numFmtId="165" fontId="3" fillId="9" borderId="7" xfId="0" applyNumberFormat="1" applyFont="1" applyFill="1" applyBorder="1" applyAlignment="1">
      <alignment horizontal="left" wrapText="1"/>
    </xf>
    <xf numFmtId="0" fontId="3" fillId="9" borderId="16" xfId="0" applyFont="1" applyFill="1" applyBorder="1" applyAlignment="1">
      <alignment horizontal="left" wrapText="1"/>
    </xf>
    <xf numFmtId="165" fontId="5" fillId="9" borderId="19" xfId="0" applyNumberFormat="1" applyFont="1" applyFill="1" applyBorder="1" applyAlignment="1">
      <alignment horizontal="left" wrapText="1"/>
    </xf>
    <xf numFmtId="0" fontId="3" fillId="0" borderId="0" xfId="0" applyFont="1" applyAlignment="1">
      <alignment horizontal="left" wrapText="1"/>
    </xf>
    <xf numFmtId="170" fontId="8" fillId="0" borderId="0" xfId="0" applyNumberFormat="1" applyFont="1" applyAlignment="1">
      <alignment wrapText="1"/>
    </xf>
    <xf numFmtId="0" fontId="13" fillId="0" borderId="0" xfId="0" applyFont="1" applyAlignment="1">
      <alignment horizontal="right" wrapText="1"/>
    </xf>
    <xf numFmtId="0" fontId="14" fillId="0" borderId="0" xfId="0" applyFont="1"/>
    <xf numFmtId="0" fontId="5" fillId="9" borderId="30" xfId="0" applyFont="1" applyFill="1" applyBorder="1" applyAlignment="1">
      <alignment horizontal="center" wrapText="1"/>
    </xf>
    <xf numFmtId="0" fontId="3" fillId="9" borderId="42" xfId="0" applyFont="1" applyFill="1" applyBorder="1" applyAlignment="1">
      <alignment wrapText="1"/>
    </xf>
    <xf numFmtId="165" fontId="0" fillId="11" borderId="21" xfId="0" applyNumberFormat="1" applyFill="1" applyBorder="1" applyAlignment="1" applyProtection="1">
      <alignment vertical="center" wrapText="1"/>
      <protection locked="0"/>
    </xf>
    <xf numFmtId="0" fontId="9" fillId="9" borderId="11" xfId="0" applyFont="1" applyFill="1" applyBorder="1" applyAlignment="1">
      <alignment wrapText="1"/>
    </xf>
    <xf numFmtId="165" fontId="0" fillId="9" borderId="21" xfId="0" applyNumberFormat="1" applyFill="1" applyBorder="1" applyAlignment="1">
      <alignment wrapText="1"/>
    </xf>
    <xf numFmtId="165" fontId="0" fillId="9" borderId="11" xfId="0" applyNumberFormat="1" applyFill="1" applyBorder="1" applyAlignment="1">
      <alignment wrapText="1"/>
    </xf>
    <xf numFmtId="165" fontId="7" fillId="10" borderId="11" xfId="0" applyNumberFormat="1" applyFont="1" applyFill="1" applyBorder="1" applyAlignment="1">
      <alignment wrapText="1"/>
    </xf>
    <xf numFmtId="165" fontId="0" fillId="9" borderId="12" xfId="0" applyNumberFormat="1" applyFill="1" applyBorder="1" applyAlignment="1">
      <alignment wrapText="1"/>
    </xf>
    <xf numFmtId="1" fontId="9" fillId="9" borderId="21" xfId="0" applyNumberFormat="1" applyFont="1" applyFill="1" applyBorder="1" applyAlignment="1">
      <alignment vertical="center" wrapText="1"/>
    </xf>
    <xf numFmtId="0" fontId="8" fillId="11" borderId="0" xfId="0" applyFont="1" applyFill="1" applyAlignment="1">
      <alignment wrapText="1"/>
    </xf>
    <xf numFmtId="0" fontId="7" fillId="4" borderId="10" xfId="0" applyFont="1" applyFill="1" applyBorder="1"/>
    <xf numFmtId="0" fontId="7" fillId="4" borderId="11" xfId="0" applyFont="1" applyFill="1" applyBorder="1"/>
    <xf numFmtId="0" fontId="7" fillId="4" borderId="12" xfId="0" applyFont="1" applyFill="1" applyBorder="1"/>
    <xf numFmtId="0" fontId="8" fillId="0" borderId="15" xfId="0" applyFont="1" applyBorder="1" applyAlignment="1">
      <alignment wrapText="1"/>
    </xf>
    <xf numFmtId="0" fontId="7" fillId="0" borderId="5" xfId="0" applyFont="1" applyBorder="1" applyAlignment="1">
      <alignment vertical="center"/>
    </xf>
    <xf numFmtId="0" fontId="0" fillId="0" borderId="6" xfId="0" applyBorder="1" applyAlignment="1">
      <alignment vertical="center"/>
    </xf>
    <xf numFmtId="0" fontId="8" fillId="0" borderId="7" xfId="0" applyFont="1" applyBorder="1" applyAlignment="1">
      <alignment wrapText="1"/>
    </xf>
    <xf numFmtId="0" fontId="3" fillId="0" borderId="5" xfId="0" applyFont="1" applyBorder="1" applyAlignment="1">
      <alignment vertical="center"/>
    </xf>
    <xf numFmtId="0" fontId="0" fillId="0" borderId="6" xfId="0" applyBorder="1" applyAlignment="1">
      <alignment horizontal="center" vertical="center" wrapText="1"/>
    </xf>
    <xf numFmtId="0" fontId="8" fillId="14" borderId="7" xfId="0" applyFont="1" applyFill="1" applyBorder="1" applyAlignment="1">
      <alignment wrapText="1"/>
    </xf>
    <xf numFmtId="0" fontId="7" fillId="0" borderId="5" xfId="0" applyFont="1" applyBorder="1" applyAlignment="1">
      <alignment vertical="center" wrapText="1"/>
    </xf>
    <xf numFmtId="0" fontId="4" fillId="0" borderId="0" xfId="0" applyFont="1" applyAlignment="1">
      <alignment vertical="center"/>
    </xf>
    <xf numFmtId="0" fontId="15" fillId="0" borderId="0" xfId="0" applyFont="1"/>
    <xf numFmtId="164" fontId="0" fillId="0" borderId="0" xfId="0" applyNumberFormat="1"/>
    <xf numFmtId="0" fontId="17" fillId="9" borderId="40" xfId="0" applyFont="1" applyFill="1" applyBorder="1" applyAlignment="1">
      <alignment horizontal="left" vertical="center" wrapText="1" indent="3"/>
    </xf>
    <xf numFmtId="0" fontId="17" fillId="9" borderId="6" xfId="0" applyFont="1" applyFill="1" applyBorder="1" applyAlignment="1">
      <alignment vertical="center" wrapText="1"/>
    </xf>
    <xf numFmtId="0" fontId="17" fillId="9" borderId="38" xfId="0" applyFont="1" applyFill="1" applyBorder="1" applyAlignment="1">
      <alignment vertical="center" wrapText="1"/>
    </xf>
    <xf numFmtId="165" fontId="18" fillId="11" borderId="38" xfId="0" applyNumberFormat="1" applyFont="1" applyFill="1" applyBorder="1" applyAlignment="1">
      <alignment horizontal="center" vertical="center" wrapText="1"/>
    </xf>
    <xf numFmtId="0" fontId="19" fillId="9" borderId="38" xfId="0" applyFont="1" applyFill="1" applyBorder="1" applyAlignment="1">
      <alignment vertical="center" wrapText="1"/>
    </xf>
    <xf numFmtId="0" fontId="18" fillId="9" borderId="38" xfId="0" applyFont="1" applyFill="1" applyBorder="1" applyAlignment="1">
      <alignment vertical="center" wrapText="1"/>
    </xf>
    <xf numFmtId="165" fontId="19" fillId="9" borderId="38" xfId="0" applyNumberFormat="1" applyFont="1" applyFill="1" applyBorder="1" applyAlignment="1">
      <alignment vertical="center" wrapText="1"/>
    </xf>
    <xf numFmtId="0" fontId="20" fillId="9" borderId="38" xfId="0" applyFont="1" applyFill="1" applyBorder="1" applyAlignment="1">
      <alignment vertical="center" wrapText="1"/>
    </xf>
    <xf numFmtId="0" fontId="21" fillId="9" borderId="38" xfId="0" applyFont="1" applyFill="1" applyBorder="1" applyAlignment="1">
      <alignment horizontal="center" wrapText="1"/>
    </xf>
    <xf numFmtId="165" fontId="19" fillId="9" borderId="38" xfId="0" applyNumberFormat="1" applyFont="1" applyFill="1" applyBorder="1" applyAlignment="1">
      <alignment horizontal="center" wrapText="1"/>
    </xf>
    <xf numFmtId="0" fontId="19" fillId="9" borderId="6" xfId="0" applyFont="1" applyFill="1" applyBorder="1" applyAlignment="1">
      <alignment vertical="center" wrapText="1"/>
    </xf>
    <xf numFmtId="165" fontId="19" fillId="9" borderId="38" xfId="0" applyNumberFormat="1" applyFont="1" applyFill="1" applyBorder="1" applyAlignment="1">
      <alignment wrapText="1"/>
    </xf>
    <xf numFmtId="165" fontId="19" fillId="9" borderId="41" xfId="0" applyNumberFormat="1" applyFont="1" applyFill="1" applyBorder="1" applyAlignment="1">
      <alignment wrapText="1"/>
    </xf>
    <xf numFmtId="2" fontId="0" fillId="0" borderId="0" xfId="0" applyNumberFormat="1" applyAlignment="1">
      <alignment wrapText="1"/>
    </xf>
    <xf numFmtId="2" fontId="0" fillId="0" borderId="0" xfId="0" applyNumberFormat="1"/>
    <xf numFmtId="165" fontId="0" fillId="9" borderId="39" xfId="0" applyNumberFormat="1" applyFill="1" applyBorder="1" applyAlignment="1">
      <alignment wrapText="1"/>
    </xf>
    <xf numFmtId="165" fontId="8" fillId="9" borderId="63" xfId="0" applyNumberFormat="1" applyFont="1" applyFill="1" applyBorder="1" applyAlignment="1">
      <alignment wrapText="1"/>
    </xf>
    <xf numFmtId="0" fontId="9" fillId="16" borderId="16" xfId="0" applyFont="1" applyFill="1" applyBorder="1"/>
    <xf numFmtId="0" fontId="9" fillId="16" borderId="18" xfId="0" applyFont="1" applyFill="1" applyBorder="1"/>
    <xf numFmtId="0" fontId="9" fillId="16" borderId="19" xfId="0" applyFont="1" applyFill="1" applyBorder="1"/>
    <xf numFmtId="164" fontId="9" fillId="16" borderId="13" xfId="0" applyNumberFormat="1" applyFont="1" applyFill="1" applyBorder="1"/>
    <xf numFmtId="164" fontId="9" fillId="16" borderId="14" xfId="0" applyNumberFormat="1" applyFont="1" applyFill="1" applyBorder="1"/>
    <xf numFmtId="164" fontId="9" fillId="16" borderId="15" xfId="0" applyNumberFormat="1" applyFont="1" applyFill="1" applyBorder="1"/>
    <xf numFmtId="164" fontId="9" fillId="16" borderId="58" xfId="0" applyNumberFormat="1" applyFont="1" applyFill="1" applyBorder="1"/>
    <xf numFmtId="164" fontId="9" fillId="16" borderId="6" xfId="0" applyNumberFormat="1" applyFont="1" applyFill="1" applyBorder="1"/>
    <xf numFmtId="164" fontId="9" fillId="16" borderId="7" xfId="0" applyNumberFormat="1" applyFont="1" applyFill="1" applyBorder="1"/>
    <xf numFmtId="164" fontId="9" fillId="16" borderId="16" xfId="0" applyNumberFormat="1" applyFont="1" applyFill="1" applyBorder="1"/>
    <xf numFmtId="164" fontId="9" fillId="16" borderId="18" xfId="0" applyNumberFormat="1" applyFont="1" applyFill="1" applyBorder="1"/>
    <xf numFmtId="164" fontId="9" fillId="16" borderId="19" xfId="0" applyNumberFormat="1" applyFont="1" applyFill="1" applyBorder="1"/>
    <xf numFmtId="164" fontId="9" fillId="16" borderId="45" xfId="0" applyNumberFormat="1" applyFont="1" applyFill="1" applyBorder="1"/>
    <xf numFmtId="164" fontId="9" fillId="16" borderId="46" xfId="0" applyNumberFormat="1" applyFont="1" applyFill="1" applyBorder="1"/>
    <xf numFmtId="164" fontId="9" fillId="16" borderId="48" xfId="0" applyNumberFormat="1" applyFont="1" applyFill="1" applyBorder="1"/>
    <xf numFmtId="169" fontId="3" fillId="9" borderId="53" xfId="1" applyNumberFormat="1" applyFont="1" applyFill="1" applyBorder="1" applyAlignment="1" applyProtection="1">
      <alignment horizontal="right" wrapText="1"/>
    </xf>
    <xf numFmtId="169" fontId="3" fillId="9" borderId="53" xfId="0" applyNumberFormat="1" applyFont="1" applyFill="1" applyBorder="1" applyAlignment="1">
      <alignment horizontal="center" wrapText="1"/>
    </xf>
    <xf numFmtId="165" fontId="3" fillId="9" borderId="43" xfId="0" applyNumberFormat="1" applyFont="1" applyFill="1" applyBorder="1"/>
    <xf numFmtId="165" fontId="3" fillId="9" borderId="0" xfId="0" applyNumberFormat="1" applyFont="1" applyFill="1" applyAlignment="1">
      <alignment horizontal="center" wrapText="1"/>
    </xf>
    <xf numFmtId="165" fontId="3" fillId="9" borderId="50" xfId="0" applyNumberFormat="1" applyFont="1" applyFill="1" applyBorder="1" applyAlignment="1">
      <alignment horizontal="center" wrapText="1"/>
    </xf>
    <xf numFmtId="165" fontId="3" fillId="9" borderId="43" xfId="0" applyNumberFormat="1" applyFont="1" applyFill="1" applyBorder="1" applyAlignment="1">
      <alignment horizontal="center" wrapText="1"/>
    </xf>
    <xf numFmtId="171" fontId="3" fillId="9" borderId="11" xfId="0" applyNumberFormat="1" applyFont="1" applyFill="1" applyBorder="1" applyAlignment="1">
      <alignment horizontal="center"/>
    </xf>
    <xf numFmtId="0" fontId="3" fillId="9" borderId="31" xfId="0" applyFont="1" applyFill="1" applyBorder="1" applyAlignment="1">
      <alignment horizontal="center" vertical="center" wrapText="1"/>
    </xf>
    <xf numFmtId="0" fontId="3" fillId="12" borderId="53"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12" borderId="30" xfId="0" applyFont="1" applyFill="1" applyBorder="1" applyAlignment="1">
      <alignment horizontal="center" vertical="center" wrapText="1"/>
    </xf>
    <xf numFmtId="0" fontId="3" fillId="9" borderId="27" xfId="0" applyFont="1" applyFill="1" applyBorder="1" applyAlignment="1">
      <alignment horizontal="center" vertical="center" wrapText="1"/>
    </xf>
    <xf numFmtId="0" fontId="5" fillId="9" borderId="27" xfId="0" applyFont="1" applyFill="1" applyBorder="1" applyAlignment="1">
      <alignment horizontal="left" wrapText="1"/>
    </xf>
    <xf numFmtId="169" fontId="5" fillId="9" borderId="28" xfId="1" applyNumberFormat="1" applyFont="1" applyFill="1" applyBorder="1" applyAlignment="1" applyProtection="1">
      <alignment horizontal="right" wrapText="1"/>
    </xf>
    <xf numFmtId="169" fontId="5" fillId="9" borderId="27" xfId="1" applyNumberFormat="1" applyFont="1" applyFill="1" applyBorder="1" applyAlignment="1" applyProtection="1">
      <alignment horizontal="right" wrapText="1"/>
    </xf>
    <xf numFmtId="0" fontId="8" fillId="0" borderId="0" xfId="0" applyFont="1" applyBorder="1"/>
    <xf numFmtId="0" fontId="8" fillId="0" borderId="64" xfId="0" applyFont="1" applyBorder="1"/>
    <xf numFmtId="0" fontId="9" fillId="0" borderId="0" xfId="0" applyFont="1" applyBorder="1"/>
    <xf numFmtId="0" fontId="1" fillId="2" borderId="0" xfId="0" applyFont="1" applyFill="1" applyAlignment="1">
      <alignment horizontal="center"/>
    </xf>
    <xf numFmtId="0" fontId="2" fillId="3" borderId="1" xfId="0" applyFont="1" applyFill="1" applyBorder="1" applyAlignment="1">
      <alignment horizontal="center"/>
    </xf>
    <xf numFmtId="0" fontId="8" fillId="0" borderId="0" xfId="0" applyFont="1" applyAlignment="1">
      <alignment horizontal="left" vertical="top" wrapText="1"/>
    </xf>
    <xf numFmtId="0" fontId="3" fillId="0" borderId="42" xfId="0" applyFont="1" applyBorder="1" applyAlignment="1">
      <alignment horizontal="center" wrapText="1"/>
    </xf>
    <xf numFmtId="0" fontId="3" fillId="0" borderId="43" xfId="0" applyFont="1" applyBorder="1" applyAlignment="1">
      <alignment horizontal="center" wrapText="1"/>
    </xf>
    <xf numFmtId="0" fontId="3" fillId="0" borderId="44" xfId="0" applyFont="1" applyBorder="1" applyAlignment="1">
      <alignment horizontal="center" wrapText="1"/>
    </xf>
    <xf numFmtId="0" fontId="8" fillId="0" borderId="0" xfId="0" applyFont="1" applyAlignment="1">
      <alignment horizontal="left" wrapText="1"/>
    </xf>
    <xf numFmtId="0" fontId="3" fillId="9" borderId="31" xfId="0" applyFont="1" applyFill="1" applyBorder="1" applyAlignment="1">
      <alignment horizontal="center" vertical="center" wrapText="1"/>
    </xf>
    <xf numFmtId="0" fontId="3" fillId="9" borderId="42" xfId="0" applyFont="1" applyFill="1" applyBorder="1" applyAlignment="1">
      <alignment horizontal="center" wrapText="1"/>
    </xf>
    <xf numFmtId="0" fontId="3" fillId="9" borderId="44" xfId="0" applyFont="1" applyFill="1" applyBorder="1" applyAlignment="1">
      <alignment horizontal="center" wrapText="1"/>
    </xf>
    <xf numFmtId="0" fontId="8" fillId="0" borderId="0" xfId="0" applyFont="1" applyAlignment="1">
      <alignment horizontal="left" vertical="top"/>
    </xf>
    <xf numFmtId="0" fontId="3" fillId="0" borderId="0" xfId="0" applyFont="1" applyAlignment="1">
      <alignment horizontal="left" vertical="top"/>
    </xf>
    <xf numFmtId="49" fontId="11" fillId="9" borderId="31" xfId="0" applyNumberFormat="1" applyFont="1" applyFill="1" applyBorder="1" applyAlignment="1">
      <alignment horizontal="center" wrapText="1"/>
    </xf>
    <xf numFmtId="0" fontId="3" fillId="0" borderId="0" xfId="0" applyFont="1" applyAlignment="1">
      <alignment horizontal="left" vertical="top" wrapText="1"/>
    </xf>
    <xf numFmtId="0" fontId="11" fillId="2" borderId="11"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7" fillId="9" borderId="10" xfId="0" applyFont="1" applyFill="1" applyBorder="1" applyAlignment="1">
      <alignment horizontal="left" wrapText="1"/>
    </xf>
    <xf numFmtId="0" fontId="22" fillId="15" borderId="31" xfId="0" applyFont="1" applyFill="1" applyBorder="1" applyAlignment="1">
      <alignment horizontal="center"/>
    </xf>
    <xf numFmtId="0" fontId="23" fillId="16" borderId="31" xfId="0" applyFont="1" applyFill="1" applyBorder="1" applyAlignment="1">
      <alignment horizontal="center"/>
    </xf>
    <xf numFmtId="0" fontId="9" fillId="16" borderId="31" xfId="0" applyFont="1" applyFill="1" applyBorder="1" applyAlignment="1">
      <alignment horizontal="center"/>
    </xf>
    <xf numFmtId="0" fontId="3" fillId="9" borderId="10" xfId="0" applyFont="1" applyFill="1" applyBorder="1" applyAlignment="1">
      <alignment horizontal="left" wrapText="1"/>
    </xf>
    <xf numFmtId="0" fontId="3" fillId="0" borderId="27" xfId="0" applyFont="1" applyBorder="1" applyAlignment="1">
      <alignment horizontal="left" wrapText="1"/>
    </xf>
    <xf numFmtId="0" fontId="3" fillId="9" borderId="62" xfId="0" applyFont="1" applyFill="1" applyBorder="1" applyAlignment="1">
      <alignment horizontal="left" vertical="top" wrapText="1"/>
    </xf>
    <xf numFmtId="0" fontId="5" fillId="0" borderId="0" xfId="0" applyFont="1" applyAlignment="1">
      <alignment wrapText="1"/>
    </xf>
    <xf numFmtId="0" fontId="5" fillId="0" borderId="0" xfId="0" applyFont="1" applyAlignment="1"/>
    <xf numFmtId="0" fontId="0" fillId="0" borderId="20" xfId="0" applyBorder="1" applyAlignment="1">
      <alignment horizontal="center" vertical="center"/>
    </xf>
    <xf numFmtId="0" fontId="0" fillId="0" borderId="0" xfId="0" applyAlignment="1">
      <alignment wrapText="1"/>
    </xf>
    <xf numFmtId="0" fontId="9" fillId="0" borderId="0" xfId="0" applyFont="1" applyAlignment="1">
      <alignment wrapText="1"/>
    </xf>
  </cellXfs>
  <cellStyles count="4">
    <cellStyle name="Čárka" xfId="1" builtinId="3"/>
    <cellStyle name="Měna" xfId="2" builtinId="4"/>
    <cellStyle name="Normální" xfId="0" builtinId="0"/>
    <cellStyle name="Procenta" xfId="3"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B4C7E7"/>
      <rgbColor rgb="FF808080"/>
      <rgbColor rgb="FF9999FF"/>
      <rgbColor rgb="FF993366"/>
      <rgbColor rgb="FFF7F8FC"/>
      <rgbColor rgb="FFEDEDED"/>
      <rgbColor rgb="FF660066"/>
      <rgbColor rgb="FFFF8080"/>
      <rgbColor rgb="FF0066CC"/>
      <rgbColor rgb="FFDAE3F3"/>
      <rgbColor rgb="FF000080"/>
      <rgbColor rgb="FFFF00FF"/>
      <rgbColor rgb="FFFFFF00"/>
      <rgbColor rgb="FF00FFFF"/>
      <rgbColor rgb="FF800080"/>
      <rgbColor rgb="FF800000"/>
      <rgbColor rgb="FF008080"/>
      <rgbColor rgb="FF0000FF"/>
      <rgbColor rgb="FF00B0F0"/>
      <rgbColor rgb="FFC5E0B4"/>
      <rgbColor rgb="FFE2F0D9"/>
      <rgbColor rgb="FFFFFF99"/>
      <rgbColor rgb="FFA9D18E"/>
      <rgbColor rgb="FFFF99CC"/>
      <rgbColor rgb="FFCC99FF"/>
      <rgbColor rgb="FFFFD966"/>
      <rgbColor rgb="FF3366FF"/>
      <rgbColor rgb="FF33CCCC"/>
      <rgbColor rgb="FF99CC00"/>
      <rgbColor rgb="FFFFCC00"/>
      <rgbColor rgb="FFFF9900"/>
      <rgbColor rgb="FFED7D31"/>
      <rgbColor rgb="FF666666"/>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2"/>
  <sheetViews>
    <sheetView topLeftCell="A6" zoomScale="110" zoomScaleNormal="110" workbookViewId="0">
      <selection activeCell="A12" sqref="A12"/>
    </sheetView>
  </sheetViews>
  <sheetFormatPr defaultColWidth="8.7265625" defaultRowHeight="14.5" x14ac:dyDescent="0.35"/>
  <cols>
    <col min="1" max="1" width="47" customWidth="1"/>
    <col min="2" max="2" width="20.54296875" customWidth="1"/>
    <col min="3" max="3" width="21.453125" customWidth="1"/>
    <col min="4" max="4" width="23.1796875" customWidth="1"/>
    <col min="5" max="5" width="23.81640625" customWidth="1"/>
    <col min="6" max="6" width="16.7265625" customWidth="1"/>
  </cols>
  <sheetData>
    <row r="1" spans="1:5" ht="18.5" x14ac:dyDescent="0.45">
      <c r="A1" s="362" t="s">
        <v>0</v>
      </c>
      <c r="B1" s="362"/>
      <c r="C1" s="362"/>
      <c r="D1" s="362"/>
    </row>
    <row r="2" spans="1:5" ht="18.5" x14ac:dyDescent="0.45">
      <c r="A2" s="362" t="s">
        <v>1</v>
      </c>
      <c r="B2" s="362"/>
      <c r="C2" s="362"/>
      <c r="D2" s="362"/>
    </row>
    <row r="4" spans="1:5" x14ac:dyDescent="0.35">
      <c r="A4" s="363" t="s">
        <v>2</v>
      </c>
      <c r="B4" s="363"/>
      <c r="C4" s="363"/>
      <c r="D4" s="363"/>
    </row>
    <row r="5" spans="1:5" x14ac:dyDescent="0.35">
      <c r="A5" s="1"/>
      <c r="B5" s="2" t="s">
        <v>3</v>
      </c>
      <c r="C5" s="2" t="s">
        <v>4</v>
      </c>
      <c r="D5" s="3" t="s">
        <v>5</v>
      </c>
    </row>
    <row r="6" spans="1:5" ht="30" customHeight="1" x14ac:dyDescent="0.35">
      <c r="A6" s="4" t="s">
        <v>6</v>
      </c>
      <c r="B6" s="5">
        <f>'Cena Vytvoření služby'!C2</f>
        <v>0</v>
      </c>
      <c r="C6" s="6">
        <f t="shared" ref="C6:C12" si="0">0.21*B6</f>
        <v>0</v>
      </c>
      <c r="D6" s="7">
        <f t="shared" ref="D6:D12" si="1">B6+C6</f>
        <v>0</v>
      </c>
    </row>
    <row r="7" spans="1:5" ht="29" x14ac:dyDescent="0.35">
      <c r="A7" s="4" t="s">
        <v>7</v>
      </c>
      <c r="B7" s="5">
        <f>'Cena cloudových služeb 1-2'!I80</f>
        <v>0</v>
      </c>
      <c r="C7" s="6">
        <f t="shared" si="0"/>
        <v>0</v>
      </c>
      <c r="D7" s="7">
        <f t="shared" si="1"/>
        <v>0</v>
      </c>
    </row>
    <row r="8" spans="1:5" ht="30" customHeight="1" x14ac:dyDescent="0.35">
      <c r="A8" s="8" t="s">
        <v>8</v>
      </c>
      <c r="B8" s="5">
        <f>'Cena Pilotních služeb'!G25+'Cena Pilotních služeb'!M25</f>
        <v>0</v>
      </c>
      <c r="C8" s="6">
        <f t="shared" si="0"/>
        <v>0</v>
      </c>
      <c r="D8" s="7">
        <f t="shared" si="1"/>
        <v>0</v>
      </c>
      <c r="E8" s="9"/>
    </row>
    <row r="9" spans="1:5" ht="29" x14ac:dyDescent="0.35">
      <c r="A9" s="8" t="s">
        <v>9</v>
      </c>
      <c r="B9" s="5">
        <f>'Cena Služeb rozvoje'!D5</f>
        <v>0</v>
      </c>
      <c r="C9" s="6">
        <f t="shared" si="0"/>
        <v>0</v>
      </c>
      <c r="D9" s="7">
        <f t="shared" si="1"/>
        <v>0</v>
      </c>
    </row>
    <row r="10" spans="1:5" ht="29" x14ac:dyDescent="0.35">
      <c r="A10" s="8" t="s">
        <v>10</v>
      </c>
      <c r="B10" s="5">
        <f>'Cena cloudových služeb 1-2'!S80</f>
        <v>0</v>
      </c>
      <c r="C10" s="6">
        <f t="shared" si="0"/>
        <v>0</v>
      </c>
      <c r="D10" s="7">
        <f t="shared" si="1"/>
        <v>0</v>
      </c>
    </row>
    <row r="11" spans="1:5" ht="31.5" customHeight="1" x14ac:dyDescent="0.35">
      <c r="A11" s="8" t="s">
        <v>11</v>
      </c>
      <c r="B11" s="5">
        <f>'Cena Služeb provozu'!J45</f>
        <v>0</v>
      </c>
      <c r="C11" s="6">
        <f t="shared" si="0"/>
        <v>0</v>
      </c>
      <c r="D11" s="7">
        <f t="shared" si="1"/>
        <v>0</v>
      </c>
      <c r="E11" s="10"/>
    </row>
    <row r="12" spans="1:5" ht="30.75" customHeight="1" x14ac:dyDescent="0.35">
      <c r="A12" s="8" t="s">
        <v>291</v>
      </c>
      <c r="B12" s="5">
        <f>'Cena Služeb rozvoje'!D11</f>
        <v>0</v>
      </c>
      <c r="C12" s="6">
        <f t="shared" si="0"/>
        <v>0</v>
      </c>
      <c r="D12" s="7">
        <f t="shared" si="1"/>
        <v>0</v>
      </c>
    </row>
    <row r="13" spans="1:5" x14ac:dyDescent="0.35">
      <c r="A13" s="11" t="s">
        <v>12</v>
      </c>
      <c r="B13" s="12">
        <f>SUM(B6:B12)</f>
        <v>0</v>
      </c>
      <c r="C13" s="12">
        <f>SUM(C6:C12)</f>
        <v>0</v>
      </c>
      <c r="D13" s="12">
        <f>SUM(D6:D12)</f>
        <v>0</v>
      </c>
    </row>
    <row r="16" spans="1:5" x14ac:dyDescent="0.35">
      <c r="A16" s="10" t="s">
        <v>13</v>
      </c>
    </row>
    <row r="18" spans="2:4" x14ac:dyDescent="0.35">
      <c r="B18" s="13"/>
      <c r="D18" s="310"/>
    </row>
    <row r="19" spans="2:4" x14ac:dyDescent="0.35">
      <c r="B19" s="310"/>
      <c r="D19" s="310"/>
    </row>
    <row r="20" spans="2:4" x14ac:dyDescent="0.35">
      <c r="B20" s="310"/>
      <c r="D20" s="310"/>
    </row>
    <row r="21" spans="2:4" x14ac:dyDescent="0.35">
      <c r="B21" s="310"/>
      <c r="D21" s="310"/>
    </row>
    <row r="22" spans="2:4" x14ac:dyDescent="0.35">
      <c r="B22" s="310"/>
      <c r="D22" s="310"/>
    </row>
  </sheetData>
  <mergeCells count="3">
    <mergeCell ref="A1:D1"/>
    <mergeCell ref="A2:D2"/>
    <mergeCell ref="A4:D4"/>
  </mergeCells>
  <pageMargins left="0.7" right="0.7" top="0.78749999999999998" bottom="0.78749999999999998" header="0.511811023622047" footer="0.511811023622047"/>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1"/>
  <sheetViews>
    <sheetView topLeftCell="A11" zoomScale="110" zoomScaleNormal="110" workbookViewId="0">
      <selection activeCell="C3" sqref="C3:C4"/>
    </sheetView>
  </sheetViews>
  <sheetFormatPr defaultColWidth="8.7265625" defaultRowHeight="14.5" x14ac:dyDescent="0.35"/>
  <cols>
    <col min="1" max="1" width="11" customWidth="1"/>
    <col min="2" max="2" width="57.54296875" customWidth="1"/>
    <col min="3" max="3" width="31.1796875" customWidth="1"/>
    <col min="4" max="4" width="18" customWidth="1"/>
    <col min="5" max="5" width="21.81640625" customWidth="1"/>
    <col min="6" max="6" width="19.1796875" customWidth="1"/>
  </cols>
  <sheetData>
    <row r="1" spans="1:6" ht="43.5" x14ac:dyDescent="0.35">
      <c r="B1" s="14" t="s">
        <v>14</v>
      </c>
      <c r="C1" s="15" t="s">
        <v>15</v>
      </c>
      <c r="D1" s="15" t="s">
        <v>16</v>
      </c>
      <c r="E1" s="15" t="s">
        <v>17</v>
      </c>
      <c r="F1" s="16" t="s">
        <v>18</v>
      </c>
    </row>
    <row r="2" spans="1:6" x14ac:dyDescent="0.35">
      <c r="B2" s="17" t="s">
        <v>6</v>
      </c>
      <c r="C2" s="18">
        <f>SUM(C3:C4)</f>
        <v>0</v>
      </c>
      <c r="D2" s="19">
        <f>0.21*C2</f>
        <v>0</v>
      </c>
      <c r="E2" s="19">
        <f>C2+D2</f>
        <v>0</v>
      </c>
      <c r="F2" s="20"/>
    </row>
    <row r="3" spans="1:6" ht="29" x14ac:dyDescent="0.35">
      <c r="B3" s="21" t="s">
        <v>19</v>
      </c>
      <c r="C3" s="22"/>
      <c r="D3" s="23">
        <f>0.21*C3</f>
        <v>0</v>
      </c>
      <c r="E3" s="23">
        <f>C3+D3</f>
        <v>0</v>
      </c>
      <c r="F3" s="24"/>
    </row>
    <row r="4" spans="1:6" x14ac:dyDescent="0.35">
      <c r="B4" s="25" t="s">
        <v>20</v>
      </c>
      <c r="C4" s="26"/>
      <c r="D4" s="27">
        <f>0.21*C4</f>
        <v>0</v>
      </c>
      <c r="E4" s="27">
        <f>C4+D4</f>
        <v>0</v>
      </c>
      <c r="F4" s="28"/>
    </row>
    <row r="5" spans="1:6" x14ac:dyDescent="0.35">
      <c r="B5" s="29"/>
      <c r="C5" s="30"/>
      <c r="D5" s="30"/>
      <c r="E5" s="30"/>
      <c r="F5" s="31"/>
    </row>
    <row r="6" spans="1:6" x14ac:dyDescent="0.35">
      <c r="B6" s="29"/>
      <c r="C6" s="30"/>
      <c r="D6" s="30"/>
      <c r="E6" s="30"/>
      <c r="F6" s="31"/>
    </row>
    <row r="7" spans="1:6" x14ac:dyDescent="0.35">
      <c r="B7" s="29"/>
      <c r="C7" s="30"/>
      <c r="D7" s="30"/>
      <c r="E7" s="30"/>
      <c r="F7" s="31"/>
    </row>
    <row r="8" spans="1:6" x14ac:dyDescent="0.35">
      <c r="A8" s="32" t="s">
        <v>21</v>
      </c>
      <c r="B8" s="33" t="s">
        <v>22</v>
      </c>
      <c r="C8" s="34"/>
      <c r="D8" s="34"/>
      <c r="E8" s="34"/>
      <c r="F8" s="35"/>
    </row>
    <row r="9" spans="1:6" x14ac:dyDescent="0.35">
      <c r="A9" s="32">
        <v>1</v>
      </c>
      <c r="B9" s="21" t="s">
        <v>23</v>
      </c>
      <c r="C9" s="23">
        <f>$C$2*F9</f>
        <v>0</v>
      </c>
      <c r="D9" s="23">
        <f>0.21*C9</f>
        <v>0</v>
      </c>
      <c r="E9" s="23">
        <f>C9+D9</f>
        <v>0</v>
      </c>
      <c r="F9" s="36">
        <v>0.1</v>
      </c>
    </row>
    <row r="10" spans="1:6" x14ac:dyDescent="0.35">
      <c r="A10" s="32">
        <v>2</v>
      </c>
      <c r="B10" s="37" t="s">
        <v>24</v>
      </c>
      <c r="C10" s="23">
        <f>$C$2*F10</f>
        <v>0</v>
      </c>
      <c r="D10" s="23">
        <f>0.21*C10</f>
        <v>0</v>
      </c>
      <c r="E10" s="23">
        <f>C10+D10</f>
        <v>0</v>
      </c>
      <c r="F10" s="36">
        <v>0.2</v>
      </c>
    </row>
    <row r="11" spans="1:6" ht="29" x14ac:dyDescent="0.35">
      <c r="A11" s="32">
        <v>3</v>
      </c>
      <c r="B11" s="38" t="s">
        <v>25</v>
      </c>
      <c r="C11" s="23">
        <f>$C$2*F11</f>
        <v>0</v>
      </c>
      <c r="D11" s="23">
        <f>0.21*C11</f>
        <v>0</v>
      </c>
      <c r="E11" s="23">
        <f>C11+D11</f>
        <v>0</v>
      </c>
      <c r="F11" s="36">
        <v>0.2</v>
      </c>
    </row>
    <row r="12" spans="1:6" ht="29" x14ac:dyDescent="0.35">
      <c r="A12" s="32">
        <v>4</v>
      </c>
      <c r="B12" s="39" t="s">
        <v>26</v>
      </c>
      <c r="C12" s="23">
        <f>$C$2*F12</f>
        <v>0</v>
      </c>
      <c r="D12" s="27">
        <f>0.21*C12</f>
        <v>0</v>
      </c>
      <c r="E12" s="27">
        <f>C12+D12</f>
        <v>0</v>
      </c>
      <c r="F12" s="40">
        <v>0.5</v>
      </c>
    </row>
    <row r="13" spans="1:6" x14ac:dyDescent="0.35">
      <c r="C13" s="41"/>
      <c r="D13" s="42"/>
      <c r="E13" s="42"/>
    </row>
    <row r="14" spans="1:6" x14ac:dyDescent="0.35">
      <c r="B14" s="43" t="s">
        <v>27</v>
      </c>
    </row>
    <row r="15" spans="1:6" x14ac:dyDescent="0.35">
      <c r="B15" s="44"/>
      <c r="C15" s="10"/>
    </row>
    <row r="16" spans="1:6" ht="29" x14ac:dyDescent="0.35">
      <c r="B16" s="45" t="s">
        <v>28</v>
      </c>
      <c r="C16" s="46"/>
      <c r="D16" s="46"/>
      <c r="E16" s="46"/>
      <c r="F16" s="46"/>
    </row>
    <row r="17" spans="2:6" x14ac:dyDescent="0.35">
      <c r="B17" s="47"/>
      <c r="C17" s="46"/>
      <c r="D17" s="46"/>
      <c r="E17" s="46"/>
      <c r="F17" s="46"/>
    </row>
    <row r="18" spans="2:6" ht="60" customHeight="1" x14ac:dyDescent="0.35">
      <c r="B18" s="364" t="s">
        <v>29</v>
      </c>
      <c r="C18" s="364"/>
      <c r="D18" s="364"/>
      <c r="E18" s="364"/>
      <c r="F18" s="364"/>
    </row>
    <row r="19" spans="2:6" x14ac:dyDescent="0.35">
      <c r="B19" s="9"/>
    </row>
    <row r="21" spans="2:6" x14ac:dyDescent="0.35">
      <c r="B21" s="48"/>
    </row>
  </sheetData>
  <mergeCells count="1">
    <mergeCell ref="B18:F18"/>
  </mergeCells>
  <pageMargins left="0.7" right="0.7" top="0.78749999999999998" bottom="0.78749999999999998" header="0.511811023622047" footer="0.511811023622047"/>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N96"/>
  <sheetViews>
    <sheetView topLeftCell="A7" zoomScale="89" zoomScaleNormal="89" workbookViewId="0">
      <selection activeCell="F99" sqref="F99"/>
    </sheetView>
  </sheetViews>
  <sheetFormatPr defaultColWidth="8.81640625" defaultRowHeight="14.5" x14ac:dyDescent="0.35"/>
  <cols>
    <col min="1" max="1" width="42.54296875" style="46" customWidth="1"/>
    <col min="2" max="2" width="20" style="46" customWidth="1"/>
    <col min="3" max="3" width="18.54296875" style="46" customWidth="1"/>
    <col min="4" max="14" width="22.26953125" style="46" customWidth="1"/>
    <col min="15" max="28" width="23.1796875" style="46" customWidth="1"/>
    <col min="29" max="1028" width="8.81640625" style="46"/>
  </cols>
  <sheetData>
    <row r="1" spans="1:19 1028:1028" ht="102" thickBot="1" x14ac:dyDescent="0.4">
      <c r="A1" s="49" t="s">
        <v>30</v>
      </c>
      <c r="B1" s="352" t="s">
        <v>31</v>
      </c>
      <c r="C1" s="353" t="s">
        <v>32</v>
      </c>
      <c r="D1" s="352" t="s">
        <v>33</v>
      </c>
      <c r="E1" s="354" t="s">
        <v>34</v>
      </c>
      <c r="F1" s="355" t="s">
        <v>35</v>
      </c>
      <c r="G1" s="352" t="s">
        <v>36</v>
      </c>
      <c r="H1" s="354" t="s">
        <v>37</v>
      </c>
      <c r="I1" s="351" t="s">
        <v>38</v>
      </c>
      <c r="J1" s="355" t="s">
        <v>35</v>
      </c>
      <c r="K1" s="352" t="s">
        <v>36</v>
      </c>
      <c r="L1" s="354" t="s">
        <v>39</v>
      </c>
      <c r="M1" s="355" t="s">
        <v>35</v>
      </c>
      <c r="N1" s="352" t="s">
        <v>36</v>
      </c>
      <c r="O1" s="354" t="s">
        <v>39</v>
      </c>
      <c r="P1" s="355" t="s">
        <v>35</v>
      </c>
      <c r="Q1" s="352" t="s">
        <v>36</v>
      </c>
      <c r="R1" s="354" t="s">
        <v>40</v>
      </c>
      <c r="S1" s="354" t="s">
        <v>41</v>
      </c>
      <c r="AMN1"/>
    </row>
    <row r="2" spans="1:19 1028:1028" ht="15.75" customHeight="1" thickBot="1" x14ac:dyDescent="0.4">
      <c r="A2" s="365" t="s">
        <v>42</v>
      </c>
      <c r="B2" s="366"/>
      <c r="C2" s="366"/>
      <c r="D2" s="366"/>
      <c r="E2" s="366"/>
      <c r="F2" s="366"/>
      <c r="G2" s="366"/>
      <c r="H2" s="366"/>
      <c r="I2" s="366"/>
      <c r="J2" s="366"/>
      <c r="K2" s="366"/>
      <c r="L2" s="366"/>
      <c r="M2" s="366"/>
      <c r="N2" s="366"/>
      <c r="O2" s="366"/>
      <c r="P2" s="366"/>
      <c r="Q2" s="366"/>
      <c r="R2" s="366"/>
      <c r="S2" s="367"/>
      <c r="AMN2"/>
    </row>
    <row r="3" spans="1:19 1028:1028" ht="30.75" customHeight="1" thickBot="1" x14ac:dyDescent="0.4">
      <c r="A3" s="52" t="s">
        <v>43</v>
      </c>
      <c r="B3" s="53"/>
      <c r="C3" s="51"/>
      <c r="D3" s="370" t="s">
        <v>44</v>
      </c>
      <c r="E3" s="371"/>
      <c r="F3" s="369" t="s">
        <v>45</v>
      </c>
      <c r="G3" s="369"/>
      <c r="H3" s="369"/>
      <c r="I3" s="350"/>
      <c r="J3" s="369" t="s">
        <v>46</v>
      </c>
      <c r="K3" s="369"/>
      <c r="L3" s="369"/>
      <c r="M3" s="369" t="s">
        <v>47</v>
      </c>
      <c r="N3" s="369"/>
      <c r="O3" s="369"/>
      <c r="P3" s="369" t="s">
        <v>48</v>
      </c>
      <c r="Q3" s="369"/>
      <c r="R3" s="369"/>
      <c r="S3" s="54"/>
      <c r="AMN3"/>
    </row>
    <row r="4" spans="1:19 1028:1028" ht="15" thickBot="1" x14ac:dyDescent="0.4">
      <c r="A4" s="52" t="s">
        <v>49</v>
      </c>
      <c r="B4" s="53"/>
      <c r="C4" s="51"/>
      <c r="D4" s="55">
        <v>100</v>
      </c>
      <c r="E4" s="56"/>
      <c r="F4" s="57">
        <v>15000</v>
      </c>
      <c r="G4" s="58">
        <v>15000</v>
      </c>
      <c r="H4" s="59"/>
      <c r="I4" s="343"/>
      <c r="J4" s="57">
        <v>100000</v>
      </c>
      <c r="K4" s="58">
        <v>100000</v>
      </c>
      <c r="L4" s="59"/>
      <c r="M4" s="57">
        <v>100000</v>
      </c>
      <c r="N4" s="58">
        <v>100000</v>
      </c>
      <c r="O4" s="59"/>
      <c r="P4" s="57">
        <v>100000</v>
      </c>
      <c r="Q4" s="58">
        <v>100000</v>
      </c>
      <c r="R4" s="59"/>
      <c r="S4" s="60"/>
      <c r="AMN4"/>
    </row>
    <row r="5" spans="1:19 1028:1028" ht="29.5" thickBot="1" x14ac:dyDescent="0.4">
      <c r="A5" s="52" t="s">
        <v>50</v>
      </c>
      <c r="B5" s="53"/>
      <c r="C5" s="51"/>
      <c r="D5" s="55">
        <v>10</v>
      </c>
      <c r="E5" s="56"/>
      <c r="F5" s="57">
        <v>5000</v>
      </c>
      <c r="G5" s="58">
        <v>2000</v>
      </c>
      <c r="H5" s="59"/>
      <c r="I5" s="343"/>
      <c r="J5" s="57">
        <v>10000</v>
      </c>
      <c r="K5" s="58">
        <v>3000</v>
      </c>
      <c r="L5" s="59"/>
      <c r="M5" s="57">
        <v>10000</v>
      </c>
      <c r="N5" s="58">
        <v>3000</v>
      </c>
      <c r="O5" s="59"/>
      <c r="P5" s="57">
        <v>10000</v>
      </c>
      <c r="Q5" s="58">
        <v>3000</v>
      </c>
      <c r="R5" s="59"/>
      <c r="S5" s="60"/>
      <c r="AMN5"/>
    </row>
    <row r="6" spans="1:19 1028:1028" ht="15" thickBot="1" x14ac:dyDescent="0.4">
      <c r="A6" s="52" t="s">
        <v>51</v>
      </c>
      <c r="B6" s="53"/>
      <c r="C6" s="51"/>
      <c r="D6" s="55">
        <v>120</v>
      </c>
      <c r="E6" s="56"/>
      <c r="F6" s="57">
        <v>500</v>
      </c>
      <c r="G6" s="58">
        <v>500</v>
      </c>
      <c r="H6" s="59"/>
      <c r="I6" s="343"/>
      <c r="J6" s="57">
        <v>1000</v>
      </c>
      <c r="K6" s="58">
        <v>1000</v>
      </c>
      <c r="L6" s="59"/>
      <c r="M6" s="57">
        <v>1000</v>
      </c>
      <c r="N6" s="58">
        <v>1000</v>
      </c>
      <c r="O6" s="59"/>
      <c r="P6" s="57">
        <v>1000</v>
      </c>
      <c r="Q6" s="58">
        <v>1000</v>
      </c>
      <c r="R6" s="59"/>
      <c r="S6" s="60"/>
      <c r="AMN6"/>
    </row>
    <row r="7" spans="1:19 1028:1028" ht="29.5" thickBot="1" x14ac:dyDescent="0.4">
      <c r="A7" s="52" t="s">
        <v>52</v>
      </c>
      <c r="B7" s="53"/>
      <c r="C7" s="51"/>
      <c r="D7" s="55">
        <v>50</v>
      </c>
      <c r="E7" s="56"/>
      <c r="F7" s="57">
        <v>300</v>
      </c>
      <c r="G7" s="58">
        <v>200</v>
      </c>
      <c r="H7" s="59"/>
      <c r="I7" s="343"/>
      <c r="J7" s="57">
        <v>600</v>
      </c>
      <c r="K7" s="58">
        <v>400</v>
      </c>
      <c r="L7" s="59"/>
      <c r="M7" s="57">
        <v>600</v>
      </c>
      <c r="N7" s="58">
        <v>400</v>
      </c>
      <c r="O7" s="59"/>
      <c r="P7" s="57">
        <v>600</v>
      </c>
      <c r="Q7" s="58">
        <v>400</v>
      </c>
      <c r="R7" s="59"/>
      <c r="S7" s="60"/>
      <c r="AMN7"/>
    </row>
    <row r="8" spans="1:19 1028:1028" ht="29.5" thickBot="1" x14ac:dyDescent="0.4">
      <c r="A8" s="52" t="s">
        <v>271</v>
      </c>
      <c r="B8" s="53"/>
      <c r="C8" s="51"/>
      <c r="D8" s="55">
        <v>1500</v>
      </c>
      <c r="E8" s="56"/>
      <c r="F8" s="57">
        <v>60000</v>
      </c>
      <c r="G8" s="58">
        <v>20000</v>
      </c>
      <c r="H8" s="59"/>
      <c r="I8" s="343"/>
      <c r="J8" s="57">
        <v>200000</v>
      </c>
      <c r="K8" s="58">
        <v>60000</v>
      </c>
      <c r="L8" s="59"/>
      <c r="M8" s="57">
        <v>200000</v>
      </c>
      <c r="N8" s="58">
        <v>60000</v>
      </c>
      <c r="O8" s="59"/>
      <c r="P8" s="57">
        <v>200000</v>
      </c>
      <c r="Q8" s="58">
        <v>60000</v>
      </c>
      <c r="R8" s="59"/>
      <c r="S8" s="60"/>
      <c r="AMN8"/>
    </row>
    <row r="9" spans="1:19 1028:1028" ht="15" thickBot="1" x14ac:dyDescent="0.4">
      <c r="A9" s="356" t="s">
        <v>272</v>
      </c>
      <c r="B9" s="53"/>
      <c r="C9" s="51"/>
      <c r="D9" s="357" t="s">
        <v>274</v>
      </c>
      <c r="E9" s="56"/>
      <c r="F9" s="358" t="s">
        <v>276</v>
      </c>
      <c r="G9" s="358" t="s">
        <v>276</v>
      </c>
      <c r="H9" s="59"/>
      <c r="I9" s="343"/>
      <c r="J9" s="358" t="s">
        <v>284</v>
      </c>
      <c r="K9" s="358" t="s">
        <v>285</v>
      </c>
      <c r="L9" s="59"/>
      <c r="M9" s="358" t="s">
        <v>288</v>
      </c>
      <c r="N9" s="358" t="s">
        <v>288</v>
      </c>
      <c r="O9" s="59"/>
      <c r="P9" s="358" t="s">
        <v>290</v>
      </c>
      <c r="Q9" s="358" t="s">
        <v>290</v>
      </c>
      <c r="R9" s="59"/>
      <c r="S9" s="60"/>
      <c r="AMN9"/>
    </row>
    <row r="10" spans="1:19 1028:1028" ht="15" thickBot="1" x14ac:dyDescent="0.4">
      <c r="A10" s="356" t="s">
        <v>273</v>
      </c>
      <c r="B10" s="53"/>
      <c r="C10" s="51"/>
      <c r="D10" s="357" t="s">
        <v>275</v>
      </c>
      <c r="E10" s="56"/>
      <c r="F10" s="358" t="s">
        <v>277</v>
      </c>
      <c r="G10" s="358" t="s">
        <v>277</v>
      </c>
      <c r="H10" s="59"/>
      <c r="I10" s="343"/>
      <c r="J10" s="358" t="s">
        <v>276</v>
      </c>
      <c r="K10" s="358" t="s">
        <v>276</v>
      </c>
      <c r="L10" s="59"/>
      <c r="M10" s="358" t="s">
        <v>276</v>
      </c>
      <c r="N10" s="358" t="s">
        <v>276</v>
      </c>
      <c r="O10" s="59"/>
      <c r="P10" s="358" t="s">
        <v>276</v>
      </c>
      <c r="Q10" s="358" t="s">
        <v>276</v>
      </c>
      <c r="R10" s="59"/>
      <c r="S10" s="60"/>
      <c r="AMN10"/>
    </row>
    <row r="11" spans="1:19 1028:1028" ht="15" thickBot="1" x14ac:dyDescent="0.4">
      <c r="A11" s="356" t="s">
        <v>280</v>
      </c>
      <c r="B11" s="53"/>
      <c r="C11" s="51"/>
      <c r="D11" s="357" t="s">
        <v>274</v>
      </c>
      <c r="E11" s="56"/>
      <c r="F11" s="357" t="s">
        <v>282</v>
      </c>
      <c r="G11" s="357" t="s">
        <v>282</v>
      </c>
      <c r="H11" s="59"/>
      <c r="I11" s="343"/>
      <c r="J11" s="357" t="s">
        <v>286</v>
      </c>
      <c r="K11" s="357" t="s">
        <v>286</v>
      </c>
      <c r="L11" s="59"/>
      <c r="M11" s="357" t="s">
        <v>289</v>
      </c>
      <c r="N11" s="357" t="s">
        <v>289</v>
      </c>
      <c r="O11" s="59"/>
      <c r="P11" s="357" t="s">
        <v>285</v>
      </c>
      <c r="Q11" s="357" t="s">
        <v>285</v>
      </c>
      <c r="R11" s="59"/>
      <c r="S11" s="60"/>
      <c r="AMN11"/>
    </row>
    <row r="12" spans="1:19 1028:1028" ht="29.5" thickBot="1" x14ac:dyDescent="0.4">
      <c r="A12" s="356" t="s">
        <v>281</v>
      </c>
      <c r="B12" s="53"/>
      <c r="C12" s="51"/>
      <c r="D12" s="357" t="s">
        <v>275</v>
      </c>
      <c r="E12" s="56"/>
      <c r="F12" s="357" t="s">
        <v>283</v>
      </c>
      <c r="G12" s="357" t="s">
        <v>283</v>
      </c>
      <c r="H12" s="59"/>
      <c r="I12" s="343"/>
      <c r="J12" s="357" t="s">
        <v>287</v>
      </c>
      <c r="K12" s="357" t="s">
        <v>287</v>
      </c>
      <c r="L12" s="59"/>
      <c r="M12" s="357" t="s">
        <v>287</v>
      </c>
      <c r="N12" s="357" t="s">
        <v>287</v>
      </c>
      <c r="O12" s="59"/>
      <c r="P12" s="357" t="s">
        <v>287</v>
      </c>
      <c r="Q12" s="357" t="s">
        <v>287</v>
      </c>
      <c r="R12" s="59"/>
      <c r="S12" s="60"/>
      <c r="AMN12"/>
    </row>
    <row r="13" spans="1:19 1028:1028" ht="15" thickBot="1" x14ac:dyDescent="0.4">
      <c r="A13" s="52" t="s">
        <v>53</v>
      </c>
      <c r="B13" s="53"/>
      <c r="C13" s="51"/>
      <c r="D13" s="55">
        <v>1500</v>
      </c>
      <c r="E13" s="56"/>
      <c r="F13" s="57">
        <v>250000</v>
      </c>
      <c r="G13" s="58">
        <v>150000</v>
      </c>
      <c r="H13" s="59"/>
      <c r="I13" s="343"/>
      <c r="J13" s="57">
        <v>900000</v>
      </c>
      <c r="K13" s="58">
        <v>400000</v>
      </c>
      <c r="L13" s="59"/>
      <c r="M13" s="57">
        <v>900000</v>
      </c>
      <c r="N13" s="58">
        <v>400000</v>
      </c>
      <c r="O13" s="59"/>
      <c r="P13" s="57">
        <v>900000</v>
      </c>
      <c r="Q13" s="58">
        <v>400000</v>
      </c>
      <c r="R13" s="59"/>
      <c r="S13" s="60"/>
      <c r="AMN13"/>
    </row>
    <row r="14" spans="1:19 1028:1028" ht="15" thickBot="1" x14ac:dyDescent="0.4">
      <c r="A14" s="52" t="s">
        <v>54</v>
      </c>
      <c r="B14" s="53"/>
      <c r="C14" s="51"/>
      <c r="D14" s="55">
        <v>6000</v>
      </c>
      <c r="E14" s="56"/>
      <c r="F14" s="57">
        <v>2000000</v>
      </c>
      <c r="G14" s="58">
        <v>1000000</v>
      </c>
      <c r="H14" s="59"/>
      <c r="I14" s="343"/>
      <c r="J14" s="57">
        <v>4000000</v>
      </c>
      <c r="K14" s="58">
        <v>1800000</v>
      </c>
      <c r="L14" s="59"/>
      <c r="M14" s="57">
        <v>4000000</v>
      </c>
      <c r="N14" s="58">
        <v>1800000</v>
      </c>
      <c r="O14" s="59"/>
      <c r="P14" s="57">
        <v>5500000</v>
      </c>
      <c r="Q14" s="58">
        <v>2500000</v>
      </c>
      <c r="R14" s="59"/>
      <c r="S14" s="60"/>
      <c r="AMN14"/>
    </row>
    <row r="15" spans="1:19 1028:1028" ht="15" thickBot="1" x14ac:dyDescent="0.4">
      <c r="A15" s="52" t="s">
        <v>55</v>
      </c>
      <c r="B15" s="53"/>
      <c r="C15" s="51"/>
      <c r="D15" s="55">
        <v>1500</v>
      </c>
      <c r="E15" s="56"/>
      <c r="F15" s="57">
        <v>100000</v>
      </c>
      <c r="G15" s="58">
        <v>35000</v>
      </c>
      <c r="H15" s="59"/>
      <c r="I15" s="343"/>
      <c r="J15" s="57">
        <v>200000</v>
      </c>
      <c r="K15" s="58">
        <v>60000</v>
      </c>
      <c r="L15" s="59"/>
      <c r="M15" s="57">
        <v>200000</v>
      </c>
      <c r="N15" s="58">
        <v>60000</v>
      </c>
      <c r="O15" s="59"/>
      <c r="P15" s="57">
        <v>200000</v>
      </c>
      <c r="Q15" s="58">
        <v>60000</v>
      </c>
      <c r="R15" s="59"/>
      <c r="S15" s="60"/>
      <c r="AMN15"/>
    </row>
    <row r="16" spans="1:19 1028:1028" ht="28.5" customHeight="1" thickBot="1" x14ac:dyDescent="0.4">
      <c r="A16" s="52" t="s">
        <v>56</v>
      </c>
      <c r="B16" s="53"/>
      <c r="C16" s="51"/>
      <c r="D16" s="61">
        <v>0</v>
      </c>
      <c r="E16" s="56"/>
      <c r="F16" s="57">
        <f>E17</f>
        <v>6000</v>
      </c>
      <c r="G16" s="57">
        <f>F16</f>
        <v>6000</v>
      </c>
      <c r="H16" s="59"/>
      <c r="I16" s="343"/>
      <c r="J16" s="57">
        <f>E17</f>
        <v>6000</v>
      </c>
      <c r="K16" s="58">
        <f>J16</f>
        <v>6000</v>
      </c>
      <c r="L16" s="59"/>
      <c r="M16" s="57">
        <f>H17</f>
        <v>456000</v>
      </c>
      <c r="N16" s="58">
        <f>M16</f>
        <v>456000</v>
      </c>
      <c r="O16" s="59"/>
      <c r="P16" s="57">
        <f>O17</f>
        <v>2450000</v>
      </c>
      <c r="Q16" s="58">
        <f>P16</f>
        <v>2450000</v>
      </c>
      <c r="R16" s="59"/>
      <c r="S16" s="60"/>
      <c r="AMN16"/>
    </row>
    <row r="17" spans="1:19 1028:1028" ht="15" thickBot="1" x14ac:dyDescent="0.4">
      <c r="A17" s="52" t="s">
        <v>57</v>
      </c>
      <c r="B17" s="53"/>
      <c r="C17" s="51"/>
      <c r="D17" s="61"/>
      <c r="E17" s="62">
        <v>6000</v>
      </c>
      <c r="F17" s="49"/>
      <c r="G17" s="50"/>
      <c r="H17" s="62">
        <f>450000+E17</f>
        <v>456000</v>
      </c>
      <c r="I17" s="343"/>
      <c r="J17" s="49"/>
      <c r="K17" s="50"/>
      <c r="L17" s="62">
        <f>1000000+H17</f>
        <v>1456000</v>
      </c>
      <c r="M17" s="49"/>
      <c r="N17" s="50"/>
      <c r="O17" s="62">
        <f>1000000+L17-E17</f>
        <v>2450000</v>
      </c>
      <c r="P17" s="49"/>
      <c r="Q17" s="50"/>
      <c r="R17" s="62">
        <f>1000000+O17-H17+E17</f>
        <v>3000000</v>
      </c>
      <c r="S17" s="60"/>
      <c r="AMN17"/>
    </row>
    <row r="18" spans="1:19 1028:1028" ht="15" thickBot="1" x14ac:dyDescent="0.4">
      <c r="A18" s="64" t="s">
        <v>58</v>
      </c>
      <c r="B18" s="53"/>
      <c r="C18" s="51"/>
      <c r="D18" s="65"/>
      <c r="E18" s="56"/>
      <c r="F18" s="65"/>
      <c r="G18" s="65"/>
      <c r="H18" s="59"/>
      <c r="I18" s="343"/>
      <c r="J18" s="65"/>
      <c r="K18" s="65"/>
      <c r="L18" s="59"/>
      <c r="M18" s="65"/>
      <c r="N18" s="65"/>
      <c r="O18" s="59"/>
      <c r="P18" s="65"/>
      <c r="Q18" s="65"/>
      <c r="R18" s="59"/>
      <c r="S18" s="60"/>
      <c r="AMN18"/>
    </row>
    <row r="19" spans="1:19 1028:1028" ht="15" thickBot="1" x14ac:dyDescent="0.4">
      <c r="A19" s="64" t="s">
        <v>59</v>
      </c>
      <c r="B19" s="53"/>
      <c r="C19" s="51"/>
      <c r="D19" s="66"/>
      <c r="E19" s="56"/>
      <c r="F19" s="67"/>
      <c r="G19" s="68"/>
      <c r="H19" s="59"/>
      <c r="I19" s="343"/>
      <c r="J19" s="67"/>
      <c r="K19" s="68"/>
      <c r="L19" s="59"/>
      <c r="M19" s="67"/>
      <c r="N19" s="68"/>
      <c r="O19" s="59"/>
      <c r="P19" s="67"/>
      <c r="Q19" s="68"/>
      <c r="R19" s="59"/>
      <c r="S19" s="60"/>
      <c r="AMN19"/>
    </row>
    <row r="20" spans="1:19 1028:1028" ht="15" thickBot="1" x14ac:dyDescent="0.4">
      <c r="A20" s="64" t="s">
        <v>60</v>
      </c>
      <c r="B20" s="53"/>
      <c r="C20" s="51"/>
      <c r="D20" s="66"/>
      <c r="E20" s="56"/>
      <c r="F20" s="67"/>
      <c r="G20" s="68"/>
      <c r="H20" s="59"/>
      <c r="I20" s="343"/>
      <c r="J20" s="67"/>
      <c r="K20" s="68"/>
      <c r="L20" s="59"/>
      <c r="M20" s="67"/>
      <c r="N20" s="68"/>
      <c r="O20" s="59"/>
      <c r="P20" s="67"/>
      <c r="Q20" s="68"/>
      <c r="R20" s="59"/>
      <c r="S20" s="60"/>
      <c r="AMN20"/>
    </row>
    <row r="21" spans="1:19 1028:1028" ht="15" thickBot="1" x14ac:dyDescent="0.4">
      <c r="A21" s="64" t="s">
        <v>61</v>
      </c>
      <c r="B21" s="53"/>
      <c r="C21" s="51"/>
      <c r="D21" s="66"/>
      <c r="E21" s="56"/>
      <c r="F21" s="67"/>
      <c r="G21" s="68"/>
      <c r="H21" s="59"/>
      <c r="I21" s="343"/>
      <c r="J21" s="67"/>
      <c r="K21" s="68"/>
      <c r="L21" s="59"/>
      <c r="M21" s="67"/>
      <c r="N21" s="68"/>
      <c r="O21" s="59"/>
      <c r="P21" s="67"/>
      <c r="Q21" s="68"/>
      <c r="R21" s="59"/>
      <c r="S21" s="54"/>
      <c r="AMN21"/>
    </row>
    <row r="22" spans="1:19 1028:1028" ht="15.75" customHeight="1" thickBot="1" x14ac:dyDescent="0.4">
      <c r="A22" s="365" t="s">
        <v>62</v>
      </c>
      <c r="B22" s="366"/>
      <c r="C22" s="366"/>
      <c r="D22" s="366"/>
      <c r="E22" s="366"/>
      <c r="F22" s="366"/>
      <c r="G22" s="366"/>
      <c r="H22" s="366"/>
      <c r="I22" s="366"/>
      <c r="J22" s="366"/>
      <c r="K22" s="366"/>
      <c r="L22" s="366"/>
      <c r="M22" s="366"/>
      <c r="N22" s="366"/>
      <c r="O22" s="366"/>
      <c r="P22" s="366"/>
      <c r="Q22" s="366"/>
      <c r="R22" s="366"/>
      <c r="S22" s="367"/>
      <c r="AMN22"/>
    </row>
    <row r="23" spans="1:19 1028:1028" ht="15" thickBot="1" x14ac:dyDescent="0.4">
      <c r="A23" s="49" t="s">
        <v>63</v>
      </c>
      <c r="B23" s="53"/>
      <c r="C23" s="51"/>
      <c r="D23" s="61"/>
      <c r="E23" s="63"/>
      <c r="F23" s="49"/>
      <c r="G23" s="50"/>
      <c r="H23" s="63"/>
      <c r="I23" s="344"/>
      <c r="J23" s="49"/>
      <c r="K23" s="50"/>
      <c r="L23" s="63"/>
      <c r="M23" s="49"/>
      <c r="N23" s="50"/>
      <c r="O23" s="63"/>
      <c r="P23" s="49"/>
      <c r="Q23" s="50"/>
      <c r="R23" s="63"/>
      <c r="S23" s="54"/>
      <c r="AMN23"/>
    </row>
    <row r="24" spans="1:19 1028:1028" s="78" customFormat="1" ht="15" thickBot="1" x14ac:dyDescent="0.4">
      <c r="A24" s="69" t="s">
        <v>64</v>
      </c>
      <c r="B24" s="70"/>
      <c r="C24" s="71"/>
      <c r="D24" s="72"/>
      <c r="E24" s="73"/>
      <c r="F24" s="74"/>
      <c r="G24" s="75"/>
      <c r="H24" s="73"/>
      <c r="I24" s="345"/>
      <c r="J24" s="74"/>
      <c r="K24" s="75"/>
      <c r="L24" s="73"/>
      <c r="M24" s="74"/>
      <c r="N24" s="75"/>
      <c r="O24" s="73"/>
      <c r="P24" s="74"/>
      <c r="Q24" s="76"/>
      <c r="R24" s="73"/>
      <c r="S24" s="77"/>
    </row>
    <row r="25" spans="1:19 1028:1028" ht="15" thickBot="1" x14ac:dyDescent="0.4">
      <c r="A25" s="79"/>
      <c r="B25" s="80"/>
      <c r="C25" s="81"/>
      <c r="D25" s="83"/>
      <c r="E25" s="84">
        <f>$C25*(D25*6.5)</f>
        <v>0</v>
      </c>
      <c r="F25" s="82"/>
      <c r="G25" s="83"/>
      <c r="H25" s="84">
        <f t="shared" ref="H25:H32" si="0">$C25*(F25*5+G25*7)</f>
        <v>0</v>
      </c>
      <c r="I25" s="85">
        <f>E25+H25</f>
        <v>0</v>
      </c>
      <c r="J25" s="82"/>
      <c r="K25" s="83"/>
      <c r="L25" s="84">
        <f t="shared" ref="L25:L32" si="1">$C25*(J25*5+K25*7)</f>
        <v>0</v>
      </c>
      <c r="M25" s="82"/>
      <c r="N25" s="83"/>
      <c r="O25" s="84">
        <f t="shared" ref="O25:O32" si="2">$C25*(M25*5+N25*7)</f>
        <v>0</v>
      </c>
      <c r="P25" s="82"/>
      <c r="Q25" s="83"/>
      <c r="R25" s="84">
        <f t="shared" ref="R25:R32" si="3">$C25*(P25*3.5+Q25*2)</f>
        <v>0</v>
      </c>
      <c r="S25" s="85">
        <f>L25+O25+R25</f>
        <v>0</v>
      </c>
      <c r="AMN25"/>
    </row>
    <row r="26" spans="1:19 1028:1028" ht="15" thickBot="1" x14ac:dyDescent="0.4">
      <c r="A26" s="79"/>
      <c r="B26" s="80"/>
      <c r="C26" s="81"/>
      <c r="D26" s="83"/>
      <c r="E26" s="84">
        <f t="shared" ref="E26:E32" si="4">$C26*(D26*6.5)</f>
        <v>0</v>
      </c>
      <c r="F26" s="82"/>
      <c r="G26" s="83"/>
      <c r="H26" s="84">
        <f t="shared" si="0"/>
        <v>0</v>
      </c>
      <c r="I26" s="85">
        <f t="shared" ref="I26:I33" si="5">E26+H26</f>
        <v>0</v>
      </c>
      <c r="J26" s="82"/>
      <c r="K26" s="83"/>
      <c r="L26" s="84">
        <f t="shared" si="1"/>
        <v>0</v>
      </c>
      <c r="M26" s="82"/>
      <c r="N26" s="83"/>
      <c r="O26" s="84">
        <f t="shared" si="2"/>
        <v>0</v>
      </c>
      <c r="P26" s="82"/>
      <c r="Q26" s="83"/>
      <c r="R26" s="84">
        <f t="shared" si="3"/>
        <v>0</v>
      </c>
      <c r="S26" s="85">
        <f t="shared" ref="S26:S33" si="6">L26+O26+R26</f>
        <v>0</v>
      </c>
      <c r="AMN26"/>
    </row>
    <row r="27" spans="1:19 1028:1028" ht="15" thickBot="1" x14ac:dyDescent="0.4">
      <c r="A27" s="79"/>
      <c r="B27" s="80"/>
      <c r="C27" s="81"/>
      <c r="D27" s="83"/>
      <c r="E27" s="84">
        <f t="shared" si="4"/>
        <v>0</v>
      </c>
      <c r="F27" s="82"/>
      <c r="G27" s="83"/>
      <c r="H27" s="84">
        <f t="shared" si="0"/>
        <v>0</v>
      </c>
      <c r="I27" s="85">
        <f t="shared" si="5"/>
        <v>0</v>
      </c>
      <c r="J27" s="82"/>
      <c r="K27" s="83"/>
      <c r="L27" s="84">
        <f t="shared" si="1"/>
        <v>0</v>
      </c>
      <c r="M27" s="82"/>
      <c r="N27" s="83"/>
      <c r="O27" s="84">
        <f t="shared" si="2"/>
        <v>0</v>
      </c>
      <c r="P27" s="82"/>
      <c r="Q27" s="83"/>
      <c r="R27" s="84">
        <f t="shared" si="3"/>
        <v>0</v>
      </c>
      <c r="S27" s="85">
        <f t="shared" si="6"/>
        <v>0</v>
      </c>
      <c r="AMN27"/>
    </row>
    <row r="28" spans="1:19 1028:1028" ht="15" thickBot="1" x14ac:dyDescent="0.4">
      <c r="A28" s="79"/>
      <c r="B28" s="80"/>
      <c r="C28" s="81"/>
      <c r="D28" s="83"/>
      <c r="E28" s="84">
        <f t="shared" si="4"/>
        <v>0</v>
      </c>
      <c r="F28" s="82"/>
      <c r="G28" s="83"/>
      <c r="H28" s="84">
        <f t="shared" si="0"/>
        <v>0</v>
      </c>
      <c r="I28" s="85">
        <f t="shared" si="5"/>
        <v>0</v>
      </c>
      <c r="J28" s="82"/>
      <c r="K28" s="83"/>
      <c r="L28" s="84">
        <f t="shared" si="1"/>
        <v>0</v>
      </c>
      <c r="M28" s="82"/>
      <c r="N28" s="83"/>
      <c r="O28" s="84">
        <f t="shared" si="2"/>
        <v>0</v>
      </c>
      <c r="P28" s="82"/>
      <c r="Q28" s="83"/>
      <c r="R28" s="84">
        <f t="shared" si="3"/>
        <v>0</v>
      </c>
      <c r="S28" s="85">
        <f t="shared" si="6"/>
        <v>0</v>
      </c>
      <c r="AMN28"/>
    </row>
    <row r="29" spans="1:19 1028:1028" ht="15" thickBot="1" x14ac:dyDescent="0.4">
      <c r="A29" s="79"/>
      <c r="B29" s="80"/>
      <c r="C29" s="81"/>
      <c r="D29" s="83"/>
      <c r="E29" s="84">
        <f t="shared" si="4"/>
        <v>0</v>
      </c>
      <c r="F29" s="82"/>
      <c r="G29" s="83"/>
      <c r="H29" s="84">
        <f t="shared" si="0"/>
        <v>0</v>
      </c>
      <c r="I29" s="85">
        <f t="shared" si="5"/>
        <v>0</v>
      </c>
      <c r="J29" s="82"/>
      <c r="K29" s="83"/>
      <c r="L29" s="84">
        <f t="shared" si="1"/>
        <v>0</v>
      </c>
      <c r="M29" s="82"/>
      <c r="N29" s="83"/>
      <c r="O29" s="84">
        <f t="shared" si="2"/>
        <v>0</v>
      </c>
      <c r="P29" s="82"/>
      <c r="Q29" s="83"/>
      <c r="R29" s="84">
        <f t="shared" si="3"/>
        <v>0</v>
      </c>
      <c r="S29" s="85">
        <f t="shared" si="6"/>
        <v>0</v>
      </c>
      <c r="AMN29"/>
    </row>
    <row r="30" spans="1:19 1028:1028" ht="15" thickBot="1" x14ac:dyDescent="0.4">
      <c r="A30" s="79"/>
      <c r="B30" s="86"/>
      <c r="C30" s="87"/>
      <c r="D30" s="89"/>
      <c r="E30" s="84">
        <f t="shared" si="4"/>
        <v>0</v>
      </c>
      <c r="F30" s="88"/>
      <c r="G30" s="89"/>
      <c r="H30" s="84">
        <f t="shared" si="0"/>
        <v>0</v>
      </c>
      <c r="I30" s="85">
        <f t="shared" si="5"/>
        <v>0</v>
      </c>
      <c r="J30" s="88"/>
      <c r="K30" s="89"/>
      <c r="L30" s="84">
        <f t="shared" si="1"/>
        <v>0</v>
      </c>
      <c r="M30" s="88"/>
      <c r="N30" s="89"/>
      <c r="O30" s="84">
        <f t="shared" si="2"/>
        <v>0</v>
      </c>
      <c r="P30" s="88"/>
      <c r="Q30" s="89"/>
      <c r="R30" s="84">
        <f t="shared" si="3"/>
        <v>0</v>
      </c>
      <c r="S30" s="85">
        <f t="shared" si="6"/>
        <v>0</v>
      </c>
      <c r="AMN30"/>
    </row>
    <row r="31" spans="1:19 1028:1028" ht="15" thickBot="1" x14ac:dyDescent="0.4">
      <c r="A31" s="79"/>
      <c r="B31" s="90"/>
      <c r="C31" s="91"/>
      <c r="D31" s="93"/>
      <c r="E31" s="84">
        <f t="shared" si="4"/>
        <v>0</v>
      </c>
      <c r="F31" s="92"/>
      <c r="G31" s="93"/>
      <c r="H31" s="84">
        <f t="shared" si="0"/>
        <v>0</v>
      </c>
      <c r="I31" s="85">
        <f t="shared" si="5"/>
        <v>0</v>
      </c>
      <c r="J31" s="92"/>
      <c r="K31" s="93"/>
      <c r="L31" s="84">
        <f t="shared" si="1"/>
        <v>0</v>
      </c>
      <c r="M31" s="92"/>
      <c r="N31" s="93"/>
      <c r="O31" s="84">
        <f t="shared" si="2"/>
        <v>0</v>
      </c>
      <c r="P31" s="92"/>
      <c r="Q31" s="93"/>
      <c r="R31" s="84">
        <f t="shared" si="3"/>
        <v>0</v>
      </c>
      <c r="S31" s="85">
        <f t="shared" si="6"/>
        <v>0</v>
      </c>
      <c r="AMN31"/>
    </row>
    <row r="32" spans="1:19 1028:1028" ht="15" thickBot="1" x14ac:dyDescent="0.4">
      <c r="A32" s="79"/>
      <c r="B32" s="86"/>
      <c r="C32" s="87"/>
      <c r="D32" s="89"/>
      <c r="E32" s="84">
        <f t="shared" si="4"/>
        <v>0</v>
      </c>
      <c r="F32" s="88"/>
      <c r="G32" s="89"/>
      <c r="H32" s="84">
        <f t="shared" si="0"/>
        <v>0</v>
      </c>
      <c r="I32" s="85">
        <f t="shared" si="5"/>
        <v>0</v>
      </c>
      <c r="J32" s="88"/>
      <c r="K32" s="89"/>
      <c r="L32" s="84">
        <f t="shared" si="1"/>
        <v>0</v>
      </c>
      <c r="M32" s="88"/>
      <c r="N32" s="89"/>
      <c r="O32" s="84">
        <f t="shared" si="2"/>
        <v>0</v>
      </c>
      <c r="P32" s="88"/>
      <c r="Q32" s="89"/>
      <c r="R32" s="84">
        <f t="shared" si="3"/>
        <v>0</v>
      </c>
      <c r="S32" s="85">
        <f t="shared" si="6"/>
        <v>0</v>
      </c>
      <c r="AMN32"/>
    </row>
    <row r="33" spans="1:19 1028:1028" ht="15" thickBot="1" x14ac:dyDescent="0.4">
      <c r="A33" s="94" t="s">
        <v>65</v>
      </c>
      <c r="B33" s="95"/>
      <c r="C33" s="96"/>
      <c r="D33" s="98"/>
      <c r="E33" s="99">
        <f>SUM(E25:E32)</f>
        <v>0</v>
      </c>
      <c r="F33" s="97"/>
      <c r="G33" s="98"/>
      <c r="H33" s="99">
        <f>SUM(H25:H32)</f>
        <v>0</v>
      </c>
      <c r="I33" s="85">
        <f t="shared" si="5"/>
        <v>0</v>
      </c>
      <c r="J33" s="97"/>
      <c r="K33" s="98"/>
      <c r="L33" s="99">
        <f>SUM(L25:L32)</f>
        <v>0</v>
      </c>
      <c r="M33" s="97"/>
      <c r="N33" s="98"/>
      <c r="O33" s="99">
        <f>SUM(O25:O32)</f>
        <v>0</v>
      </c>
      <c r="P33" s="97"/>
      <c r="Q33" s="98"/>
      <c r="R33" s="99">
        <f>SUM(R25:R32)</f>
        <v>0</v>
      </c>
      <c r="S33" s="85">
        <f t="shared" si="6"/>
        <v>0</v>
      </c>
      <c r="AMN33"/>
    </row>
    <row r="34" spans="1:19 1028:1028" ht="15" thickBot="1" x14ac:dyDescent="0.4">
      <c r="A34" s="100"/>
      <c r="B34" s="101"/>
      <c r="C34" s="101"/>
      <c r="D34" s="102"/>
      <c r="E34" s="101"/>
      <c r="F34" s="102"/>
      <c r="G34" s="102"/>
      <c r="H34" s="101"/>
      <c r="I34" s="101"/>
      <c r="J34" s="102"/>
      <c r="K34" s="102"/>
      <c r="L34" s="101"/>
      <c r="M34" s="102"/>
      <c r="N34" s="102"/>
      <c r="O34" s="101"/>
      <c r="P34" s="102"/>
      <c r="Q34" s="102"/>
      <c r="R34" s="101"/>
      <c r="S34" s="103"/>
      <c r="AMN34"/>
    </row>
    <row r="35" spans="1:19 1028:1028" s="78" customFormat="1" ht="15" thickBot="1" x14ac:dyDescent="0.4">
      <c r="A35" s="104" t="s">
        <v>66</v>
      </c>
      <c r="B35" s="105"/>
      <c r="C35" s="106"/>
      <c r="D35" s="108"/>
      <c r="E35" s="109"/>
      <c r="F35" s="107"/>
      <c r="G35" s="108"/>
      <c r="H35" s="109"/>
      <c r="I35" s="347"/>
      <c r="J35" s="107"/>
      <c r="K35" s="108"/>
      <c r="L35" s="109"/>
      <c r="M35" s="107"/>
      <c r="N35" s="108"/>
      <c r="O35" s="109"/>
      <c r="P35" s="107"/>
      <c r="Q35" s="108"/>
      <c r="R35" s="109"/>
      <c r="S35" s="85"/>
    </row>
    <row r="36" spans="1:19 1028:1028" ht="15" thickBot="1" x14ac:dyDescent="0.4">
      <c r="A36" s="79"/>
      <c r="B36" s="80"/>
      <c r="C36" s="81"/>
      <c r="D36" s="83"/>
      <c r="E36" s="84">
        <f t="shared" ref="E36:E43" si="7">$C36*(D36*6.5)</f>
        <v>0</v>
      </c>
      <c r="F36" s="82"/>
      <c r="G36" s="83"/>
      <c r="H36" s="84">
        <f t="shared" ref="H36:H43" si="8">$C36*(F36*5+G36*7)</f>
        <v>0</v>
      </c>
      <c r="I36" s="85">
        <f t="shared" ref="I36:I44" si="9">E36+H36</f>
        <v>0</v>
      </c>
      <c r="J36" s="82"/>
      <c r="K36" s="83"/>
      <c r="L36" s="84">
        <f t="shared" ref="L36:L43" si="10">$C36*(J36*5+K36*7)</f>
        <v>0</v>
      </c>
      <c r="M36" s="82"/>
      <c r="N36" s="83"/>
      <c r="O36" s="84">
        <f t="shared" ref="O36:O43" si="11">$C36*(M36*5+N36*7)</f>
        <v>0</v>
      </c>
      <c r="P36" s="82"/>
      <c r="Q36" s="83"/>
      <c r="R36" s="84">
        <f t="shared" ref="R36:R43" si="12">$C36*(P36*3.5+Q36*2)</f>
        <v>0</v>
      </c>
      <c r="S36" s="85">
        <f t="shared" ref="S36:S44" si="13">L36+O36+R36</f>
        <v>0</v>
      </c>
      <c r="AMN36"/>
    </row>
    <row r="37" spans="1:19 1028:1028" ht="15" thickBot="1" x14ac:dyDescent="0.4">
      <c r="A37" s="79"/>
      <c r="B37" s="80"/>
      <c r="C37" s="81"/>
      <c r="D37" s="83"/>
      <c r="E37" s="84">
        <f t="shared" si="7"/>
        <v>0</v>
      </c>
      <c r="F37" s="82"/>
      <c r="G37" s="83"/>
      <c r="H37" s="84">
        <f t="shared" si="8"/>
        <v>0</v>
      </c>
      <c r="I37" s="85">
        <f t="shared" si="9"/>
        <v>0</v>
      </c>
      <c r="J37" s="82"/>
      <c r="K37" s="83"/>
      <c r="L37" s="84">
        <f t="shared" si="10"/>
        <v>0</v>
      </c>
      <c r="M37" s="82"/>
      <c r="N37" s="83"/>
      <c r="O37" s="84">
        <f t="shared" si="11"/>
        <v>0</v>
      </c>
      <c r="P37" s="82"/>
      <c r="Q37" s="83"/>
      <c r="R37" s="84">
        <f t="shared" si="12"/>
        <v>0</v>
      </c>
      <c r="S37" s="85">
        <f t="shared" si="13"/>
        <v>0</v>
      </c>
      <c r="AMN37"/>
    </row>
    <row r="38" spans="1:19 1028:1028" ht="15" thickBot="1" x14ac:dyDescent="0.4">
      <c r="A38" s="79"/>
      <c r="B38" s="80"/>
      <c r="C38" s="81"/>
      <c r="D38" s="83"/>
      <c r="E38" s="84">
        <f t="shared" si="7"/>
        <v>0</v>
      </c>
      <c r="F38" s="82"/>
      <c r="G38" s="83"/>
      <c r="H38" s="84">
        <f t="shared" si="8"/>
        <v>0</v>
      </c>
      <c r="I38" s="85">
        <f t="shared" si="9"/>
        <v>0</v>
      </c>
      <c r="J38" s="82"/>
      <c r="K38" s="83"/>
      <c r="L38" s="84">
        <f t="shared" si="10"/>
        <v>0</v>
      </c>
      <c r="M38" s="82"/>
      <c r="N38" s="83"/>
      <c r="O38" s="84">
        <f t="shared" si="11"/>
        <v>0</v>
      </c>
      <c r="P38" s="82"/>
      <c r="Q38" s="83"/>
      <c r="R38" s="84">
        <f t="shared" si="12"/>
        <v>0</v>
      </c>
      <c r="S38" s="85">
        <f t="shared" si="13"/>
        <v>0</v>
      </c>
      <c r="AMN38"/>
    </row>
    <row r="39" spans="1:19 1028:1028" ht="15" thickBot="1" x14ac:dyDescent="0.4">
      <c r="A39" s="79"/>
      <c r="B39" s="80"/>
      <c r="C39" s="81"/>
      <c r="D39" s="83"/>
      <c r="E39" s="84">
        <f t="shared" si="7"/>
        <v>0</v>
      </c>
      <c r="F39" s="82"/>
      <c r="G39" s="83"/>
      <c r="H39" s="84">
        <f t="shared" si="8"/>
        <v>0</v>
      </c>
      <c r="I39" s="85">
        <f t="shared" si="9"/>
        <v>0</v>
      </c>
      <c r="J39" s="82"/>
      <c r="K39" s="83"/>
      <c r="L39" s="84">
        <f t="shared" si="10"/>
        <v>0</v>
      </c>
      <c r="M39" s="82"/>
      <c r="N39" s="83"/>
      <c r="O39" s="84">
        <f t="shared" si="11"/>
        <v>0</v>
      </c>
      <c r="P39" s="82"/>
      <c r="Q39" s="83"/>
      <c r="R39" s="84">
        <f t="shared" si="12"/>
        <v>0</v>
      </c>
      <c r="S39" s="85">
        <f t="shared" si="13"/>
        <v>0</v>
      </c>
      <c r="AMN39"/>
    </row>
    <row r="40" spans="1:19 1028:1028" ht="15" thickBot="1" x14ac:dyDescent="0.4">
      <c r="A40" s="79"/>
      <c r="B40" s="80"/>
      <c r="C40" s="81"/>
      <c r="D40" s="83"/>
      <c r="E40" s="84">
        <f t="shared" si="7"/>
        <v>0</v>
      </c>
      <c r="F40" s="82"/>
      <c r="G40" s="83"/>
      <c r="H40" s="84">
        <f t="shared" si="8"/>
        <v>0</v>
      </c>
      <c r="I40" s="85">
        <f t="shared" si="9"/>
        <v>0</v>
      </c>
      <c r="J40" s="82"/>
      <c r="K40" s="83"/>
      <c r="L40" s="84">
        <f t="shared" si="10"/>
        <v>0</v>
      </c>
      <c r="M40" s="82"/>
      <c r="N40" s="83"/>
      <c r="O40" s="84">
        <f t="shared" si="11"/>
        <v>0</v>
      </c>
      <c r="P40" s="82"/>
      <c r="Q40" s="83"/>
      <c r="R40" s="84">
        <f t="shared" si="12"/>
        <v>0</v>
      </c>
      <c r="S40" s="85">
        <f t="shared" si="13"/>
        <v>0</v>
      </c>
      <c r="AMN40"/>
    </row>
    <row r="41" spans="1:19 1028:1028" ht="15" thickBot="1" x14ac:dyDescent="0.4">
      <c r="A41" s="110"/>
      <c r="B41" s="86"/>
      <c r="C41" s="87"/>
      <c r="D41" s="89"/>
      <c r="E41" s="84">
        <f t="shared" si="7"/>
        <v>0</v>
      </c>
      <c r="F41" s="88"/>
      <c r="G41" s="89"/>
      <c r="H41" s="84">
        <f t="shared" si="8"/>
        <v>0</v>
      </c>
      <c r="I41" s="85">
        <f t="shared" si="9"/>
        <v>0</v>
      </c>
      <c r="J41" s="88"/>
      <c r="K41" s="89"/>
      <c r="L41" s="84">
        <f t="shared" si="10"/>
        <v>0</v>
      </c>
      <c r="M41" s="88"/>
      <c r="N41" s="89"/>
      <c r="O41" s="84">
        <f t="shared" si="11"/>
        <v>0</v>
      </c>
      <c r="P41" s="88"/>
      <c r="Q41" s="89"/>
      <c r="R41" s="84">
        <f t="shared" si="12"/>
        <v>0</v>
      </c>
      <c r="S41" s="85">
        <f t="shared" si="13"/>
        <v>0</v>
      </c>
      <c r="AMN41"/>
    </row>
    <row r="42" spans="1:19 1028:1028" ht="15" thickBot="1" x14ac:dyDescent="0.4">
      <c r="A42" s="111"/>
      <c r="B42" s="90"/>
      <c r="C42" s="91"/>
      <c r="D42" s="92"/>
      <c r="E42" s="84">
        <f t="shared" si="7"/>
        <v>0</v>
      </c>
      <c r="F42" s="92"/>
      <c r="G42" s="92"/>
      <c r="H42" s="84">
        <f t="shared" si="8"/>
        <v>0</v>
      </c>
      <c r="I42" s="85">
        <f t="shared" si="9"/>
        <v>0</v>
      </c>
      <c r="J42" s="92"/>
      <c r="K42" s="92"/>
      <c r="L42" s="84">
        <f t="shared" si="10"/>
        <v>0</v>
      </c>
      <c r="M42" s="92"/>
      <c r="N42" s="92"/>
      <c r="O42" s="84">
        <f t="shared" si="11"/>
        <v>0</v>
      </c>
      <c r="P42" s="92"/>
      <c r="Q42" s="92"/>
      <c r="R42" s="84">
        <f t="shared" si="12"/>
        <v>0</v>
      </c>
      <c r="S42" s="85">
        <f t="shared" si="13"/>
        <v>0</v>
      </c>
      <c r="AMN42"/>
    </row>
    <row r="43" spans="1:19 1028:1028" ht="15" thickBot="1" x14ac:dyDescent="0.4">
      <c r="A43" s="112"/>
      <c r="B43" s="86"/>
      <c r="C43" s="87"/>
      <c r="D43" s="92"/>
      <c r="E43" s="84">
        <f t="shared" si="7"/>
        <v>0</v>
      </c>
      <c r="F43" s="92"/>
      <c r="G43" s="92"/>
      <c r="H43" s="84">
        <f t="shared" si="8"/>
        <v>0</v>
      </c>
      <c r="I43" s="85">
        <f t="shared" si="9"/>
        <v>0</v>
      </c>
      <c r="J43" s="92"/>
      <c r="K43" s="92"/>
      <c r="L43" s="84">
        <f t="shared" si="10"/>
        <v>0</v>
      </c>
      <c r="M43" s="92"/>
      <c r="N43" s="92"/>
      <c r="O43" s="84">
        <f t="shared" si="11"/>
        <v>0</v>
      </c>
      <c r="P43" s="92"/>
      <c r="Q43" s="92"/>
      <c r="R43" s="84">
        <f t="shared" si="12"/>
        <v>0</v>
      </c>
      <c r="S43" s="85">
        <f t="shared" si="13"/>
        <v>0</v>
      </c>
      <c r="AMN43"/>
    </row>
    <row r="44" spans="1:19 1028:1028" ht="15" thickBot="1" x14ac:dyDescent="0.4">
      <c r="A44" s="94" t="s">
        <v>67</v>
      </c>
      <c r="B44" s="95"/>
      <c r="C44" s="96"/>
      <c r="D44" s="98"/>
      <c r="E44" s="99">
        <f>SUM(E36:E43)</f>
        <v>0</v>
      </c>
      <c r="F44" s="97"/>
      <c r="G44" s="98"/>
      <c r="H44" s="99">
        <f>SUM(H36:H43)</f>
        <v>0</v>
      </c>
      <c r="I44" s="85">
        <f t="shared" si="9"/>
        <v>0</v>
      </c>
      <c r="J44" s="97"/>
      <c r="K44" s="98"/>
      <c r="L44" s="99">
        <f>SUM(L36:L43)</f>
        <v>0</v>
      </c>
      <c r="M44" s="97"/>
      <c r="N44" s="98"/>
      <c r="O44" s="99">
        <f>SUM(O36:O43)</f>
        <v>0</v>
      </c>
      <c r="P44" s="97"/>
      <c r="Q44" s="98"/>
      <c r="R44" s="99">
        <f>SUM(R36:R43)</f>
        <v>0</v>
      </c>
      <c r="S44" s="85">
        <f t="shared" si="13"/>
        <v>0</v>
      </c>
      <c r="AMN44"/>
    </row>
    <row r="45" spans="1:19 1028:1028" ht="15" thickBot="1" x14ac:dyDescent="0.4">
      <c r="A45" s="100"/>
      <c r="B45" s="101"/>
      <c r="C45" s="101"/>
      <c r="D45" s="102"/>
      <c r="E45" s="101"/>
      <c r="F45" s="102"/>
      <c r="G45" s="102"/>
      <c r="H45" s="101"/>
      <c r="I45" s="101"/>
      <c r="J45" s="102"/>
      <c r="K45" s="102"/>
      <c r="L45" s="101"/>
      <c r="M45" s="102"/>
      <c r="N45" s="102"/>
      <c r="O45" s="101"/>
      <c r="P45" s="102"/>
      <c r="Q45" s="102"/>
      <c r="R45" s="101"/>
      <c r="S45" s="103"/>
      <c r="AMN45"/>
    </row>
    <row r="46" spans="1:19 1028:1028" s="78" customFormat="1" ht="15" thickBot="1" x14ac:dyDescent="0.4">
      <c r="A46" s="104" t="s">
        <v>68</v>
      </c>
      <c r="B46" s="105"/>
      <c r="C46" s="106"/>
      <c r="D46" s="108"/>
      <c r="E46" s="113"/>
      <c r="F46" s="107"/>
      <c r="G46" s="108"/>
      <c r="H46" s="113"/>
      <c r="I46" s="113"/>
      <c r="J46" s="107"/>
      <c r="K46" s="108"/>
      <c r="L46" s="113"/>
      <c r="M46" s="107"/>
      <c r="N46" s="108"/>
      <c r="O46" s="113"/>
      <c r="P46" s="107"/>
      <c r="Q46" s="108"/>
      <c r="R46" s="113"/>
      <c r="S46" s="85"/>
    </row>
    <row r="47" spans="1:19 1028:1028" ht="15" thickBot="1" x14ac:dyDescent="0.4">
      <c r="A47" s="79"/>
      <c r="B47" s="80"/>
      <c r="C47" s="81"/>
      <c r="D47" s="83"/>
      <c r="E47" s="84">
        <f t="shared" ref="E47:E54" si="14">$C47*(D47*6.5)</f>
        <v>0</v>
      </c>
      <c r="F47" s="82"/>
      <c r="G47" s="83"/>
      <c r="H47" s="84">
        <f t="shared" ref="H47:H54" si="15">$C47*(F47*5+G47*7)</f>
        <v>0</v>
      </c>
      <c r="I47" s="85">
        <f t="shared" ref="I47:I55" si="16">E47+H47</f>
        <v>0</v>
      </c>
      <c r="J47" s="82"/>
      <c r="K47" s="83"/>
      <c r="L47" s="84">
        <f t="shared" ref="L47:L54" si="17">$C47*(J47*5+K47*7)</f>
        <v>0</v>
      </c>
      <c r="M47" s="82"/>
      <c r="N47" s="83"/>
      <c r="O47" s="84">
        <f t="shared" ref="O47:O54" si="18">$C47*(M47*5+N47*7)</f>
        <v>0</v>
      </c>
      <c r="P47" s="82"/>
      <c r="Q47" s="83"/>
      <c r="R47" s="84">
        <f t="shared" ref="R47:R54" si="19">$C47*(P47*3.5+Q47*2)</f>
        <v>0</v>
      </c>
      <c r="S47" s="85">
        <f t="shared" ref="S47:S55" si="20">L47+O47+R47</f>
        <v>0</v>
      </c>
      <c r="AMN47"/>
    </row>
    <row r="48" spans="1:19 1028:1028" ht="15" thickBot="1" x14ac:dyDescent="0.4">
      <c r="A48" s="79"/>
      <c r="B48" s="80"/>
      <c r="C48" s="81"/>
      <c r="D48" s="83"/>
      <c r="E48" s="84">
        <f t="shared" si="14"/>
        <v>0</v>
      </c>
      <c r="F48" s="82"/>
      <c r="G48" s="83"/>
      <c r="H48" s="84">
        <f t="shared" si="15"/>
        <v>0</v>
      </c>
      <c r="I48" s="85">
        <f t="shared" si="16"/>
        <v>0</v>
      </c>
      <c r="J48" s="82"/>
      <c r="K48" s="83"/>
      <c r="L48" s="84">
        <f t="shared" si="17"/>
        <v>0</v>
      </c>
      <c r="M48" s="82"/>
      <c r="N48" s="83"/>
      <c r="O48" s="84">
        <f t="shared" si="18"/>
        <v>0</v>
      </c>
      <c r="P48" s="82"/>
      <c r="Q48" s="83"/>
      <c r="R48" s="84">
        <f t="shared" si="19"/>
        <v>0</v>
      </c>
      <c r="S48" s="85">
        <f t="shared" si="20"/>
        <v>0</v>
      </c>
      <c r="AMN48"/>
    </row>
    <row r="49" spans="1:19 1028:1028" ht="15" thickBot="1" x14ac:dyDescent="0.4">
      <c r="A49" s="79"/>
      <c r="B49" s="80"/>
      <c r="C49" s="81"/>
      <c r="D49" s="83"/>
      <c r="E49" s="84">
        <f t="shared" si="14"/>
        <v>0</v>
      </c>
      <c r="F49" s="82"/>
      <c r="G49" s="83"/>
      <c r="H49" s="84">
        <f t="shared" si="15"/>
        <v>0</v>
      </c>
      <c r="I49" s="85">
        <f t="shared" si="16"/>
        <v>0</v>
      </c>
      <c r="J49" s="82"/>
      <c r="K49" s="83"/>
      <c r="L49" s="84">
        <f t="shared" si="17"/>
        <v>0</v>
      </c>
      <c r="M49" s="82"/>
      <c r="N49" s="83"/>
      <c r="O49" s="84">
        <f t="shared" si="18"/>
        <v>0</v>
      </c>
      <c r="P49" s="82"/>
      <c r="Q49" s="83"/>
      <c r="R49" s="84">
        <f t="shared" si="19"/>
        <v>0</v>
      </c>
      <c r="S49" s="85">
        <f t="shared" si="20"/>
        <v>0</v>
      </c>
      <c r="AMN49"/>
    </row>
    <row r="50" spans="1:19 1028:1028" ht="15" thickBot="1" x14ac:dyDescent="0.4">
      <c r="A50" s="79"/>
      <c r="B50" s="80"/>
      <c r="C50" s="81"/>
      <c r="D50" s="83"/>
      <c r="E50" s="84">
        <f t="shared" si="14"/>
        <v>0</v>
      </c>
      <c r="F50" s="82"/>
      <c r="G50" s="83"/>
      <c r="H50" s="84">
        <f t="shared" si="15"/>
        <v>0</v>
      </c>
      <c r="I50" s="85">
        <f t="shared" si="16"/>
        <v>0</v>
      </c>
      <c r="J50" s="82"/>
      <c r="K50" s="83"/>
      <c r="L50" s="84">
        <f t="shared" si="17"/>
        <v>0</v>
      </c>
      <c r="M50" s="82"/>
      <c r="N50" s="83"/>
      <c r="O50" s="84">
        <f t="shared" si="18"/>
        <v>0</v>
      </c>
      <c r="P50" s="82"/>
      <c r="Q50" s="83"/>
      <c r="R50" s="84">
        <f t="shared" si="19"/>
        <v>0</v>
      </c>
      <c r="S50" s="85">
        <f t="shared" si="20"/>
        <v>0</v>
      </c>
      <c r="AMN50"/>
    </row>
    <row r="51" spans="1:19 1028:1028" ht="15" thickBot="1" x14ac:dyDescent="0.4">
      <c r="A51" s="79"/>
      <c r="B51" s="80"/>
      <c r="C51" s="81"/>
      <c r="D51" s="83"/>
      <c r="E51" s="84">
        <f t="shared" si="14"/>
        <v>0</v>
      </c>
      <c r="F51" s="82"/>
      <c r="G51" s="83"/>
      <c r="H51" s="84">
        <f t="shared" si="15"/>
        <v>0</v>
      </c>
      <c r="I51" s="85">
        <f t="shared" si="16"/>
        <v>0</v>
      </c>
      <c r="J51" s="82"/>
      <c r="K51" s="83"/>
      <c r="L51" s="84">
        <f t="shared" si="17"/>
        <v>0</v>
      </c>
      <c r="M51" s="82"/>
      <c r="N51" s="83"/>
      <c r="O51" s="84">
        <f t="shared" si="18"/>
        <v>0</v>
      </c>
      <c r="P51" s="82"/>
      <c r="Q51" s="83"/>
      <c r="R51" s="84">
        <f t="shared" si="19"/>
        <v>0</v>
      </c>
      <c r="S51" s="85">
        <f t="shared" si="20"/>
        <v>0</v>
      </c>
      <c r="AMN51"/>
    </row>
    <row r="52" spans="1:19 1028:1028" ht="15" thickBot="1" x14ac:dyDescent="0.4">
      <c r="A52" s="110"/>
      <c r="B52" s="86"/>
      <c r="C52" s="87"/>
      <c r="D52" s="89"/>
      <c r="E52" s="84">
        <f t="shared" si="14"/>
        <v>0</v>
      </c>
      <c r="F52" s="88"/>
      <c r="G52" s="89"/>
      <c r="H52" s="84">
        <f t="shared" si="15"/>
        <v>0</v>
      </c>
      <c r="I52" s="85">
        <f t="shared" si="16"/>
        <v>0</v>
      </c>
      <c r="J52" s="88"/>
      <c r="K52" s="89"/>
      <c r="L52" s="84">
        <f t="shared" si="17"/>
        <v>0</v>
      </c>
      <c r="M52" s="88"/>
      <c r="N52" s="89"/>
      <c r="O52" s="84">
        <f t="shared" si="18"/>
        <v>0</v>
      </c>
      <c r="P52" s="88"/>
      <c r="Q52" s="89"/>
      <c r="R52" s="84">
        <f t="shared" si="19"/>
        <v>0</v>
      </c>
      <c r="S52" s="85">
        <f t="shared" si="20"/>
        <v>0</v>
      </c>
      <c r="AMN52"/>
    </row>
    <row r="53" spans="1:19 1028:1028" ht="15" thickBot="1" x14ac:dyDescent="0.4">
      <c r="A53" s="111"/>
      <c r="B53" s="90"/>
      <c r="C53" s="91"/>
      <c r="D53" s="93"/>
      <c r="E53" s="84">
        <f t="shared" si="14"/>
        <v>0</v>
      </c>
      <c r="F53" s="92"/>
      <c r="G53" s="93"/>
      <c r="H53" s="84">
        <f t="shared" si="15"/>
        <v>0</v>
      </c>
      <c r="I53" s="85">
        <f t="shared" si="16"/>
        <v>0</v>
      </c>
      <c r="J53" s="92"/>
      <c r="K53" s="93"/>
      <c r="L53" s="84">
        <f t="shared" si="17"/>
        <v>0</v>
      </c>
      <c r="M53" s="92"/>
      <c r="N53" s="93"/>
      <c r="O53" s="84">
        <f t="shared" si="18"/>
        <v>0</v>
      </c>
      <c r="P53" s="92"/>
      <c r="Q53" s="93"/>
      <c r="R53" s="84">
        <f t="shared" si="19"/>
        <v>0</v>
      </c>
      <c r="S53" s="85">
        <f t="shared" si="20"/>
        <v>0</v>
      </c>
      <c r="AMN53"/>
    </row>
    <row r="54" spans="1:19 1028:1028" ht="15" thickBot="1" x14ac:dyDescent="0.4">
      <c r="A54" s="112"/>
      <c r="B54" s="86"/>
      <c r="C54" s="87"/>
      <c r="D54" s="89"/>
      <c r="E54" s="84">
        <f t="shared" si="14"/>
        <v>0</v>
      </c>
      <c r="F54" s="88"/>
      <c r="G54" s="89"/>
      <c r="H54" s="84">
        <f t="shared" si="15"/>
        <v>0</v>
      </c>
      <c r="I54" s="85">
        <f t="shared" si="16"/>
        <v>0</v>
      </c>
      <c r="J54" s="88"/>
      <c r="K54" s="89"/>
      <c r="L54" s="84">
        <f t="shared" si="17"/>
        <v>0</v>
      </c>
      <c r="M54" s="88"/>
      <c r="N54" s="89"/>
      <c r="O54" s="84">
        <f t="shared" si="18"/>
        <v>0</v>
      </c>
      <c r="P54" s="88"/>
      <c r="Q54" s="89"/>
      <c r="R54" s="84">
        <f t="shared" si="19"/>
        <v>0</v>
      </c>
      <c r="S54" s="85">
        <f t="shared" si="20"/>
        <v>0</v>
      </c>
      <c r="AMN54"/>
    </row>
    <row r="55" spans="1:19 1028:1028" ht="15" thickBot="1" x14ac:dyDescent="0.4">
      <c r="A55" s="94" t="s">
        <v>69</v>
      </c>
      <c r="B55" s="95"/>
      <c r="C55" s="96"/>
      <c r="D55" s="98"/>
      <c r="E55" s="99">
        <f>SUM(E47:E54)</f>
        <v>0</v>
      </c>
      <c r="F55" s="97"/>
      <c r="G55" s="98"/>
      <c r="H55" s="99">
        <f>SUM(H47:H54)</f>
        <v>0</v>
      </c>
      <c r="I55" s="85">
        <f t="shared" si="16"/>
        <v>0</v>
      </c>
      <c r="J55" s="97"/>
      <c r="K55" s="98"/>
      <c r="L55" s="99">
        <f>SUM(L47:L54)</f>
        <v>0</v>
      </c>
      <c r="M55" s="97"/>
      <c r="N55" s="98"/>
      <c r="O55" s="99">
        <f>SUM(O47:O54)</f>
        <v>0</v>
      </c>
      <c r="P55" s="97"/>
      <c r="Q55" s="98"/>
      <c r="R55" s="99">
        <f>SUM(R47:R54)</f>
        <v>0</v>
      </c>
      <c r="S55" s="85">
        <f t="shared" si="20"/>
        <v>0</v>
      </c>
      <c r="AMN55"/>
    </row>
    <row r="56" spans="1:19 1028:1028" ht="15" thickBot="1" x14ac:dyDescent="0.4">
      <c r="A56" s="100"/>
      <c r="B56" s="101"/>
      <c r="C56" s="101"/>
      <c r="D56" s="102"/>
      <c r="E56" s="101"/>
      <c r="F56" s="102"/>
      <c r="G56" s="102"/>
      <c r="H56" s="101"/>
      <c r="I56" s="101"/>
      <c r="J56" s="102"/>
      <c r="K56" s="102"/>
      <c r="L56" s="101"/>
      <c r="M56" s="102"/>
      <c r="N56" s="102"/>
      <c r="O56" s="101"/>
      <c r="P56" s="102"/>
      <c r="Q56" s="102"/>
      <c r="R56" s="101"/>
      <c r="S56" s="103"/>
      <c r="AMN56"/>
    </row>
    <row r="57" spans="1:19 1028:1028" s="78" customFormat="1" ht="15" thickBot="1" x14ac:dyDescent="0.4">
      <c r="A57" s="104" t="s">
        <v>70</v>
      </c>
      <c r="B57" s="105"/>
      <c r="C57" s="106"/>
      <c r="D57" s="108"/>
      <c r="E57" s="113"/>
      <c r="F57" s="107"/>
      <c r="G57" s="108"/>
      <c r="H57" s="113"/>
      <c r="I57" s="346"/>
      <c r="J57" s="107"/>
      <c r="K57" s="108"/>
      <c r="L57" s="113"/>
      <c r="M57" s="107"/>
      <c r="N57" s="108"/>
      <c r="O57" s="113"/>
      <c r="P57" s="107"/>
      <c r="Q57" s="108"/>
      <c r="R57" s="113"/>
      <c r="S57" s="114"/>
    </row>
    <row r="58" spans="1:19 1028:1028" ht="15" thickBot="1" x14ac:dyDescent="0.4">
      <c r="A58" s="79"/>
      <c r="B58" s="80"/>
      <c r="C58" s="81"/>
      <c r="D58" s="83"/>
      <c r="E58" s="84">
        <f t="shared" ref="E58:E65" si="21">$C58*(D58*6.5)</f>
        <v>0</v>
      </c>
      <c r="F58" s="82"/>
      <c r="G58" s="83"/>
      <c r="H58" s="84">
        <f t="shared" ref="H58:H65" si="22">$C58*(F58*5+G58*7)</f>
        <v>0</v>
      </c>
      <c r="I58" s="85">
        <f t="shared" ref="I58:I66" si="23">E58+H58</f>
        <v>0</v>
      </c>
      <c r="J58" s="82"/>
      <c r="K58" s="83"/>
      <c r="L58" s="84">
        <f t="shared" ref="L58:L65" si="24">$C58*(J58*5+K58*7)</f>
        <v>0</v>
      </c>
      <c r="M58" s="82"/>
      <c r="N58" s="83"/>
      <c r="O58" s="84">
        <f t="shared" ref="O58:O65" si="25">$C58*(M58*5+N58*7)</f>
        <v>0</v>
      </c>
      <c r="P58" s="82"/>
      <c r="Q58" s="83"/>
      <c r="R58" s="84">
        <f t="shared" ref="R58:R65" si="26">$C58*(P58*3.5+Q58*2)</f>
        <v>0</v>
      </c>
      <c r="S58" s="85">
        <f t="shared" ref="S58:S66" si="27">L58+O58+R58</f>
        <v>0</v>
      </c>
      <c r="AMN58"/>
    </row>
    <row r="59" spans="1:19 1028:1028" ht="15" thickBot="1" x14ac:dyDescent="0.4">
      <c r="A59" s="79"/>
      <c r="B59" s="80"/>
      <c r="C59" s="81"/>
      <c r="D59" s="83"/>
      <c r="E59" s="84">
        <f t="shared" si="21"/>
        <v>0</v>
      </c>
      <c r="F59" s="82"/>
      <c r="G59" s="83"/>
      <c r="H59" s="84">
        <f t="shared" si="22"/>
        <v>0</v>
      </c>
      <c r="I59" s="85">
        <f t="shared" si="23"/>
        <v>0</v>
      </c>
      <c r="J59" s="82"/>
      <c r="K59" s="83"/>
      <c r="L59" s="84">
        <f t="shared" si="24"/>
        <v>0</v>
      </c>
      <c r="M59" s="82"/>
      <c r="N59" s="83"/>
      <c r="O59" s="84">
        <f t="shared" si="25"/>
        <v>0</v>
      </c>
      <c r="P59" s="82"/>
      <c r="Q59" s="83"/>
      <c r="R59" s="84">
        <f t="shared" si="26"/>
        <v>0</v>
      </c>
      <c r="S59" s="85">
        <f t="shared" si="27"/>
        <v>0</v>
      </c>
      <c r="AMN59"/>
    </row>
    <row r="60" spans="1:19 1028:1028" ht="15" thickBot="1" x14ac:dyDescent="0.4">
      <c r="A60" s="79"/>
      <c r="B60" s="80"/>
      <c r="C60" s="81"/>
      <c r="D60" s="83"/>
      <c r="E60" s="84">
        <f t="shared" si="21"/>
        <v>0</v>
      </c>
      <c r="F60" s="82"/>
      <c r="G60" s="83"/>
      <c r="H60" s="84">
        <f t="shared" si="22"/>
        <v>0</v>
      </c>
      <c r="I60" s="85">
        <f t="shared" si="23"/>
        <v>0</v>
      </c>
      <c r="J60" s="82"/>
      <c r="K60" s="83"/>
      <c r="L60" s="84">
        <f t="shared" si="24"/>
        <v>0</v>
      </c>
      <c r="M60" s="82"/>
      <c r="N60" s="83"/>
      <c r="O60" s="84">
        <f t="shared" si="25"/>
        <v>0</v>
      </c>
      <c r="P60" s="82"/>
      <c r="Q60" s="83"/>
      <c r="R60" s="84">
        <f t="shared" si="26"/>
        <v>0</v>
      </c>
      <c r="S60" s="85">
        <f t="shared" si="27"/>
        <v>0</v>
      </c>
      <c r="AMN60"/>
    </row>
    <row r="61" spans="1:19 1028:1028" ht="15" thickBot="1" x14ac:dyDescent="0.4">
      <c r="A61" s="79"/>
      <c r="B61" s="80"/>
      <c r="C61" s="81"/>
      <c r="D61" s="83"/>
      <c r="E61" s="84">
        <f t="shared" si="21"/>
        <v>0</v>
      </c>
      <c r="F61" s="82"/>
      <c r="G61" s="83"/>
      <c r="H61" s="84">
        <f t="shared" si="22"/>
        <v>0</v>
      </c>
      <c r="I61" s="85">
        <f t="shared" si="23"/>
        <v>0</v>
      </c>
      <c r="J61" s="82"/>
      <c r="K61" s="83"/>
      <c r="L61" s="84">
        <f t="shared" si="24"/>
        <v>0</v>
      </c>
      <c r="M61" s="82"/>
      <c r="N61" s="83"/>
      <c r="O61" s="84">
        <f t="shared" si="25"/>
        <v>0</v>
      </c>
      <c r="P61" s="82"/>
      <c r="Q61" s="83"/>
      <c r="R61" s="84">
        <f t="shared" si="26"/>
        <v>0</v>
      </c>
      <c r="S61" s="85">
        <f t="shared" si="27"/>
        <v>0</v>
      </c>
      <c r="AMN61"/>
    </row>
    <row r="62" spans="1:19 1028:1028" ht="15" thickBot="1" x14ac:dyDescent="0.4">
      <c r="A62" s="79"/>
      <c r="B62" s="80"/>
      <c r="C62" s="81"/>
      <c r="D62" s="83"/>
      <c r="E62" s="84">
        <f t="shared" si="21"/>
        <v>0</v>
      </c>
      <c r="F62" s="82"/>
      <c r="G62" s="83"/>
      <c r="H62" s="84">
        <f t="shared" si="22"/>
        <v>0</v>
      </c>
      <c r="I62" s="85">
        <f t="shared" si="23"/>
        <v>0</v>
      </c>
      <c r="J62" s="82"/>
      <c r="K62" s="83"/>
      <c r="L62" s="84">
        <f t="shared" si="24"/>
        <v>0</v>
      </c>
      <c r="M62" s="82"/>
      <c r="N62" s="83"/>
      <c r="O62" s="84">
        <f t="shared" si="25"/>
        <v>0</v>
      </c>
      <c r="P62" s="82"/>
      <c r="Q62" s="83"/>
      <c r="R62" s="84">
        <f t="shared" si="26"/>
        <v>0</v>
      </c>
      <c r="S62" s="85">
        <f t="shared" si="27"/>
        <v>0</v>
      </c>
      <c r="AMN62"/>
    </row>
    <row r="63" spans="1:19 1028:1028" ht="15" thickBot="1" x14ac:dyDescent="0.4">
      <c r="A63" s="110"/>
      <c r="B63" s="86"/>
      <c r="C63" s="87"/>
      <c r="D63" s="89"/>
      <c r="E63" s="84">
        <f t="shared" si="21"/>
        <v>0</v>
      </c>
      <c r="F63" s="88"/>
      <c r="G63" s="89"/>
      <c r="H63" s="84">
        <f t="shared" si="22"/>
        <v>0</v>
      </c>
      <c r="I63" s="85">
        <f t="shared" si="23"/>
        <v>0</v>
      </c>
      <c r="J63" s="88"/>
      <c r="K63" s="89"/>
      <c r="L63" s="84">
        <f t="shared" si="24"/>
        <v>0</v>
      </c>
      <c r="M63" s="88"/>
      <c r="N63" s="89"/>
      <c r="O63" s="84">
        <f t="shared" si="25"/>
        <v>0</v>
      </c>
      <c r="P63" s="88"/>
      <c r="Q63" s="89"/>
      <c r="R63" s="84">
        <f t="shared" si="26"/>
        <v>0</v>
      </c>
      <c r="S63" s="85">
        <f t="shared" si="27"/>
        <v>0</v>
      </c>
      <c r="AMN63"/>
    </row>
    <row r="64" spans="1:19 1028:1028" ht="15" thickBot="1" x14ac:dyDescent="0.4">
      <c r="A64" s="110"/>
      <c r="B64" s="86"/>
      <c r="C64" s="87"/>
      <c r="D64" s="89"/>
      <c r="E64" s="84">
        <f t="shared" si="21"/>
        <v>0</v>
      </c>
      <c r="F64" s="88"/>
      <c r="G64" s="89"/>
      <c r="H64" s="84">
        <f t="shared" si="22"/>
        <v>0</v>
      </c>
      <c r="I64" s="85">
        <f t="shared" si="23"/>
        <v>0</v>
      </c>
      <c r="J64" s="88"/>
      <c r="K64" s="89"/>
      <c r="L64" s="84">
        <f t="shared" si="24"/>
        <v>0</v>
      </c>
      <c r="M64" s="88"/>
      <c r="N64" s="89"/>
      <c r="O64" s="84">
        <f t="shared" si="25"/>
        <v>0</v>
      </c>
      <c r="P64" s="88"/>
      <c r="Q64" s="89"/>
      <c r="R64" s="84">
        <f t="shared" si="26"/>
        <v>0</v>
      </c>
      <c r="S64" s="85">
        <f t="shared" si="27"/>
        <v>0</v>
      </c>
      <c r="AMN64"/>
    </row>
    <row r="65" spans="1:19 1028:1028" ht="15" thickBot="1" x14ac:dyDescent="0.4">
      <c r="A65" s="111"/>
      <c r="B65" s="90"/>
      <c r="C65" s="91"/>
      <c r="D65" s="93"/>
      <c r="E65" s="84">
        <f t="shared" si="21"/>
        <v>0</v>
      </c>
      <c r="F65" s="92"/>
      <c r="G65" s="93"/>
      <c r="H65" s="84">
        <f t="shared" si="22"/>
        <v>0</v>
      </c>
      <c r="I65" s="85">
        <f t="shared" si="23"/>
        <v>0</v>
      </c>
      <c r="J65" s="92"/>
      <c r="K65" s="93"/>
      <c r="L65" s="84">
        <f t="shared" si="24"/>
        <v>0</v>
      </c>
      <c r="M65" s="92"/>
      <c r="N65" s="93"/>
      <c r="O65" s="84">
        <f t="shared" si="25"/>
        <v>0</v>
      </c>
      <c r="P65" s="92"/>
      <c r="Q65" s="93"/>
      <c r="R65" s="84">
        <f t="shared" si="26"/>
        <v>0</v>
      </c>
      <c r="S65" s="85">
        <f t="shared" si="27"/>
        <v>0</v>
      </c>
      <c r="AMN65"/>
    </row>
    <row r="66" spans="1:19 1028:1028" ht="15" thickBot="1" x14ac:dyDescent="0.4">
      <c r="A66" s="94" t="s">
        <v>71</v>
      </c>
      <c r="B66" s="95"/>
      <c r="C66" s="96"/>
      <c r="D66" s="98"/>
      <c r="E66" s="99">
        <f>SUM(E58:E65)</f>
        <v>0</v>
      </c>
      <c r="F66" s="97"/>
      <c r="G66" s="98"/>
      <c r="H66" s="99">
        <f>SUM(H58:H65)</f>
        <v>0</v>
      </c>
      <c r="I66" s="85">
        <f t="shared" si="23"/>
        <v>0</v>
      </c>
      <c r="J66" s="97"/>
      <c r="K66" s="98"/>
      <c r="L66" s="99">
        <f>SUM(L58:L65)</f>
        <v>0</v>
      </c>
      <c r="M66" s="97"/>
      <c r="N66" s="98"/>
      <c r="O66" s="99">
        <f>SUM(O58:O65)</f>
        <v>0</v>
      </c>
      <c r="P66" s="97"/>
      <c r="Q66" s="98"/>
      <c r="R66" s="99">
        <f>SUM(R58:R65)</f>
        <v>0</v>
      </c>
      <c r="S66" s="85">
        <f t="shared" si="27"/>
        <v>0</v>
      </c>
      <c r="AMN66"/>
    </row>
    <row r="67" spans="1:19 1028:1028" ht="15" thickBot="1" x14ac:dyDescent="0.4">
      <c r="A67" s="100"/>
      <c r="B67" s="101"/>
      <c r="C67" s="101"/>
      <c r="D67" s="102"/>
      <c r="E67" s="101"/>
      <c r="F67" s="102"/>
      <c r="G67" s="102"/>
      <c r="H67" s="101"/>
      <c r="I67" s="101"/>
      <c r="J67" s="102"/>
      <c r="K67" s="102"/>
      <c r="L67" s="101"/>
      <c r="M67" s="102"/>
      <c r="N67" s="102"/>
      <c r="O67" s="101"/>
      <c r="P67" s="102"/>
      <c r="Q67" s="102"/>
      <c r="R67" s="101"/>
      <c r="S67" s="103"/>
      <c r="AMN67"/>
    </row>
    <row r="68" spans="1:19 1028:1028" ht="15" thickBot="1" x14ac:dyDescent="0.4">
      <c r="A68" s="69" t="s">
        <v>72</v>
      </c>
      <c r="B68" s="115"/>
      <c r="C68" s="71"/>
      <c r="D68" s="117"/>
      <c r="E68" s="118"/>
      <c r="F68" s="116"/>
      <c r="G68" s="117"/>
      <c r="H68" s="118"/>
      <c r="I68" s="348"/>
      <c r="J68" s="116"/>
      <c r="K68" s="117"/>
      <c r="L68" s="118"/>
      <c r="M68" s="116"/>
      <c r="N68" s="117"/>
      <c r="O68" s="118"/>
      <c r="P68" s="116"/>
      <c r="Q68" s="117"/>
      <c r="R68" s="118"/>
      <c r="S68" s="119"/>
      <c r="AMN68"/>
    </row>
    <row r="69" spans="1:19 1028:1028" ht="15" thickBot="1" x14ac:dyDescent="0.4">
      <c r="A69" s="79"/>
      <c r="B69" s="80"/>
      <c r="C69" s="81"/>
      <c r="D69" s="83"/>
      <c r="E69" s="84">
        <f t="shared" ref="E69:E76" si="28">$C69*(D69*6.5)</f>
        <v>0</v>
      </c>
      <c r="F69" s="82"/>
      <c r="G69" s="83"/>
      <c r="H69" s="84">
        <f t="shared" ref="H69:H76" si="29">$C69*(F69*5+G69*7)</f>
        <v>0</v>
      </c>
      <c r="I69" s="85">
        <f t="shared" ref="I69:I77" si="30">E69+H69</f>
        <v>0</v>
      </c>
      <c r="J69" s="82"/>
      <c r="K69" s="83"/>
      <c r="L69" s="84">
        <f t="shared" ref="L69:L76" si="31">$C69*(J69*5+K69*7)</f>
        <v>0</v>
      </c>
      <c r="M69" s="82"/>
      <c r="N69" s="83"/>
      <c r="O69" s="84">
        <f t="shared" ref="O69:O76" si="32">$C69*(M69*5+N69*7)</f>
        <v>0</v>
      </c>
      <c r="P69" s="82"/>
      <c r="Q69" s="83"/>
      <c r="R69" s="84">
        <f t="shared" ref="R69:R76" si="33">$C69*(P69*3.5+Q69*2)</f>
        <v>0</v>
      </c>
      <c r="S69" s="85">
        <f t="shared" ref="S69:S77" si="34">L69+O69+R69</f>
        <v>0</v>
      </c>
      <c r="AMN69"/>
    </row>
    <row r="70" spans="1:19 1028:1028" ht="15" thickBot="1" x14ac:dyDescent="0.4">
      <c r="A70" s="79"/>
      <c r="B70" s="80"/>
      <c r="C70" s="81"/>
      <c r="D70" s="83"/>
      <c r="E70" s="84">
        <f t="shared" si="28"/>
        <v>0</v>
      </c>
      <c r="F70" s="82"/>
      <c r="G70" s="83"/>
      <c r="H70" s="84">
        <f t="shared" si="29"/>
        <v>0</v>
      </c>
      <c r="I70" s="85">
        <f t="shared" si="30"/>
        <v>0</v>
      </c>
      <c r="J70" s="82"/>
      <c r="K70" s="83"/>
      <c r="L70" s="84">
        <f t="shared" si="31"/>
        <v>0</v>
      </c>
      <c r="M70" s="82"/>
      <c r="N70" s="83"/>
      <c r="O70" s="84">
        <f t="shared" si="32"/>
        <v>0</v>
      </c>
      <c r="P70" s="82"/>
      <c r="Q70" s="83"/>
      <c r="R70" s="84">
        <f t="shared" si="33"/>
        <v>0</v>
      </c>
      <c r="S70" s="85">
        <f t="shared" si="34"/>
        <v>0</v>
      </c>
      <c r="AMN70"/>
    </row>
    <row r="71" spans="1:19 1028:1028" ht="15" thickBot="1" x14ac:dyDescent="0.4">
      <c r="A71" s="79"/>
      <c r="B71" s="80"/>
      <c r="C71" s="81"/>
      <c r="D71" s="83"/>
      <c r="E71" s="84">
        <f t="shared" si="28"/>
        <v>0</v>
      </c>
      <c r="F71" s="82"/>
      <c r="G71" s="83"/>
      <c r="H71" s="84">
        <f t="shared" si="29"/>
        <v>0</v>
      </c>
      <c r="I71" s="85">
        <f t="shared" si="30"/>
        <v>0</v>
      </c>
      <c r="J71" s="82"/>
      <c r="K71" s="83"/>
      <c r="L71" s="84">
        <f t="shared" si="31"/>
        <v>0</v>
      </c>
      <c r="M71" s="82"/>
      <c r="N71" s="83"/>
      <c r="O71" s="84">
        <f t="shared" si="32"/>
        <v>0</v>
      </c>
      <c r="P71" s="82"/>
      <c r="Q71" s="83"/>
      <c r="R71" s="84">
        <f t="shared" si="33"/>
        <v>0</v>
      </c>
      <c r="S71" s="85">
        <f t="shared" si="34"/>
        <v>0</v>
      </c>
      <c r="AMN71"/>
    </row>
    <row r="72" spans="1:19 1028:1028" ht="15" thickBot="1" x14ac:dyDescent="0.4">
      <c r="A72" s="79"/>
      <c r="B72" s="80"/>
      <c r="C72" s="81"/>
      <c r="D72" s="83"/>
      <c r="E72" s="84">
        <f t="shared" si="28"/>
        <v>0</v>
      </c>
      <c r="F72" s="82"/>
      <c r="G72" s="83"/>
      <c r="H72" s="84">
        <f t="shared" si="29"/>
        <v>0</v>
      </c>
      <c r="I72" s="85">
        <f t="shared" si="30"/>
        <v>0</v>
      </c>
      <c r="J72" s="82"/>
      <c r="K72" s="83"/>
      <c r="L72" s="84">
        <f t="shared" si="31"/>
        <v>0</v>
      </c>
      <c r="M72" s="82"/>
      <c r="N72" s="83"/>
      <c r="O72" s="84">
        <f t="shared" si="32"/>
        <v>0</v>
      </c>
      <c r="P72" s="82"/>
      <c r="Q72" s="83"/>
      <c r="R72" s="84">
        <f t="shared" si="33"/>
        <v>0</v>
      </c>
      <c r="S72" s="85">
        <f t="shared" si="34"/>
        <v>0</v>
      </c>
      <c r="AMN72"/>
    </row>
    <row r="73" spans="1:19 1028:1028" ht="15" thickBot="1" x14ac:dyDescent="0.4">
      <c r="A73" s="79"/>
      <c r="B73" s="80"/>
      <c r="C73" s="81"/>
      <c r="D73" s="83"/>
      <c r="E73" s="84">
        <f t="shared" si="28"/>
        <v>0</v>
      </c>
      <c r="F73" s="82"/>
      <c r="G73" s="83"/>
      <c r="H73" s="84">
        <f t="shared" si="29"/>
        <v>0</v>
      </c>
      <c r="I73" s="85">
        <f t="shared" si="30"/>
        <v>0</v>
      </c>
      <c r="J73" s="82"/>
      <c r="K73" s="83"/>
      <c r="L73" s="84">
        <f t="shared" si="31"/>
        <v>0</v>
      </c>
      <c r="M73" s="82"/>
      <c r="N73" s="83"/>
      <c r="O73" s="84">
        <f t="shared" si="32"/>
        <v>0</v>
      </c>
      <c r="P73" s="82"/>
      <c r="Q73" s="83"/>
      <c r="R73" s="84">
        <f t="shared" si="33"/>
        <v>0</v>
      </c>
      <c r="S73" s="85">
        <f t="shared" si="34"/>
        <v>0</v>
      </c>
      <c r="AMN73"/>
    </row>
    <row r="74" spans="1:19 1028:1028" ht="15" thickBot="1" x14ac:dyDescent="0.4">
      <c r="A74" s="110"/>
      <c r="B74" s="86"/>
      <c r="C74" s="87"/>
      <c r="D74" s="89"/>
      <c r="E74" s="84">
        <f t="shared" si="28"/>
        <v>0</v>
      </c>
      <c r="F74" s="88"/>
      <c r="G74" s="89"/>
      <c r="H74" s="84">
        <f t="shared" si="29"/>
        <v>0</v>
      </c>
      <c r="I74" s="85">
        <f t="shared" si="30"/>
        <v>0</v>
      </c>
      <c r="J74" s="88"/>
      <c r="K74" s="89"/>
      <c r="L74" s="84">
        <f t="shared" si="31"/>
        <v>0</v>
      </c>
      <c r="M74" s="88"/>
      <c r="N74" s="89"/>
      <c r="O74" s="84">
        <f t="shared" si="32"/>
        <v>0</v>
      </c>
      <c r="P74" s="88"/>
      <c r="Q74" s="89"/>
      <c r="R74" s="84">
        <f t="shared" si="33"/>
        <v>0</v>
      </c>
      <c r="S74" s="85">
        <f t="shared" si="34"/>
        <v>0</v>
      </c>
      <c r="AMN74"/>
    </row>
    <row r="75" spans="1:19 1028:1028" ht="15" thickBot="1" x14ac:dyDescent="0.4">
      <c r="A75" s="110"/>
      <c r="B75" s="86"/>
      <c r="C75" s="87"/>
      <c r="D75" s="89"/>
      <c r="E75" s="84">
        <f t="shared" si="28"/>
        <v>0</v>
      </c>
      <c r="F75" s="88"/>
      <c r="G75" s="89"/>
      <c r="H75" s="84">
        <f t="shared" si="29"/>
        <v>0</v>
      </c>
      <c r="I75" s="85">
        <f t="shared" si="30"/>
        <v>0</v>
      </c>
      <c r="J75" s="88"/>
      <c r="K75" s="89"/>
      <c r="L75" s="84">
        <f t="shared" si="31"/>
        <v>0</v>
      </c>
      <c r="M75" s="88"/>
      <c r="N75" s="89"/>
      <c r="O75" s="84">
        <f t="shared" si="32"/>
        <v>0</v>
      </c>
      <c r="P75" s="88"/>
      <c r="Q75" s="89"/>
      <c r="R75" s="84">
        <f t="shared" si="33"/>
        <v>0</v>
      </c>
      <c r="S75" s="85">
        <f t="shared" si="34"/>
        <v>0</v>
      </c>
      <c r="AMN75"/>
    </row>
    <row r="76" spans="1:19 1028:1028" ht="15" thickBot="1" x14ac:dyDescent="0.4">
      <c r="A76" s="111"/>
      <c r="B76" s="90"/>
      <c r="C76" s="91"/>
      <c r="D76" s="93"/>
      <c r="E76" s="84">
        <f t="shared" si="28"/>
        <v>0</v>
      </c>
      <c r="F76" s="92"/>
      <c r="G76" s="93"/>
      <c r="H76" s="84">
        <f t="shared" si="29"/>
        <v>0</v>
      </c>
      <c r="I76" s="85">
        <f t="shared" si="30"/>
        <v>0</v>
      </c>
      <c r="J76" s="92"/>
      <c r="K76" s="93"/>
      <c r="L76" s="84">
        <f t="shared" si="31"/>
        <v>0</v>
      </c>
      <c r="M76" s="92"/>
      <c r="N76" s="93"/>
      <c r="O76" s="84">
        <f t="shared" si="32"/>
        <v>0</v>
      </c>
      <c r="P76" s="92"/>
      <c r="Q76" s="93"/>
      <c r="R76" s="84">
        <f t="shared" si="33"/>
        <v>0</v>
      </c>
      <c r="S76" s="85">
        <f t="shared" si="34"/>
        <v>0</v>
      </c>
      <c r="AMN76"/>
    </row>
    <row r="77" spans="1:19 1028:1028" ht="15" thickBot="1" x14ac:dyDescent="0.4">
      <c r="A77" s="69" t="s">
        <v>73</v>
      </c>
      <c r="B77" s="115"/>
      <c r="C77" s="115"/>
      <c r="D77" s="115"/>
      <c r="E77" s="120">
        <f>SUM(E69:E76)</f>
        <v>0</v>
      </c>
      <c r="F77" s="115"/>
      <c r="G77" s="115"/>
      <c r="H77" s="120">
        <f>SUM(H69:H76)</f>
        <v>0</v>
      </c>
      <c r="I77" s="85">
        <f t="shared" si="30"/>
        <v>0</v>
      </c>
      <c r="J77" s="115"/>
      <c r="K77" s="115"/>
      <c r="L77" s="120">
        <f>SUM(L69:L76)</f>
        <v>0</v>
      </c>
      <c r="M77" s="115"/>
      <c r="N77" s="115"/>
      <c r="O77" s="120">
        <f>SUM(O69:O76)</f>
        <v>0</v>
      </c>
      <c r="P77" s="115"/>
      <c r="Q77" s="115"/>
      <c r="R77" s="120">
        <f>SUM(R69:R76)</f>
        <v>0</v>
      </c>
      <c r="S77" s="85">
        <f t="shared" si="34"/>
        <v>0</v>
      </c>
      <c r="AMN77"/>
    </row>
    <row r="78" spans="1:19 1028:1028" ht="15" thickBot="1" x14ac:dyDescent="0.4">
      <c r="A78" s="121"/>
      <c r="B78" s="122"/>
      <c r="C78" s="122"/>
      <c r="D78" s="122"/>
      <c r="E78" s="122"/>
      <c r="F78" s="122"/>
      <c r="G78" s="122"/>
      <c r="H78" s="122"/>
      <c r="I78" s="122"/>
      <c r="J78" s="122"/>
      <c r="K78" s="122"/>
      <c r="L78" s="122"/>
      <c r="M78" s="122"/>
      <c r="N78" s="122"/>
      <c r="O78" s="122"/>
      <c r="P78" s="122"/>
      <c r="Q78" s="122"/>
      <c r="R78" s="122"/>
      <c r="S78" s="123"/>
      <c r="AMN78"/>
    </row>
    <row r="79" spans="1:19 1028:1028" ht="15" thickBot="1" x14ac:dyDescent="0.4">
      <c r="A79" s="121"/>
      <c r="B79" s="122"/>
      <c r="C79" s="122"/>
      <c r="D79" s="122"/>
      <c r="E79" s="122"/>
      <c r="F79" s="122"/>
      <c r="G79" s="122"/>
      <c r="H79" s="122"/>
      <c r="I79" s="122"/>
      <c r="J79" s="122"/>
      <c r="K79" s="122"/>
      <c r="L79" s="122"/>
      <c r="M79" s="122"/>
      <c r="N79" s="122"/>
      <c r="O79" s="122"/>
      <c r="P79" s="122"/>
      <c r="Q79" s="122"/>
      <c r="R79" s="122"/>
      <c r="S79" s="123"/>
      <c r="AMN79"/>
    </row>
    <row r="80" spans="1:19 1028:1028" s="78" customFormat="1" ht="15" thickBot="1" x14ac:dyDescent="0.4">
      <c r="A80" s="69" t="s">
        <v>74</v>
      </c>
      <c r="B80" s="115"/>
      <c r="C80" s="71"/>
      <c r="D80" s="75"/>
      <c r="E80" s="349">
        <f>E66+E55+E44+E33+E77</f>
        <v>0</v>
      </c>
      <c r="F80" s="74"/>
      <c r="G80" s="75"/>
      <c r="H80" s="349">
        <f>H66+H55+H44+H33+H77</f>
        <v>0</v>
      </c>
      <c r="I80" s="124">
        <f>I66+I55+I44+I33+I77</f>
        <v>0</v>
      </c>
      <c r="J80" s="74"/>
      <c r="K80" s="75"/>
      <c r="L80" s="125">
        <f>L66+L55+L44+L33+L77</f>
        <v>0</v>
      </c>
      <c r="M80" s="74"/>
      <c r="N80" s="75"/>
      <c r="O80" s="125">
        <f>O66+O55+O44+O33+O77</f>
        <v>0</v>
      </c>
      <c r="P80" s="74"/>
      <c r="Q80" s="76"/>
      <c r="R80" s="125">
        <f>R66+R55+R44+R33+R77</f>
        <v>0</v>
      </c>
      <c r="S80" s="124">
        <f>S66+S55+S44+S33+S77</f>
        <v>0</v>
      </c>
    </row>
    <row r="83" spans="1:13" x14ac:dyDescent="0.35">
      <c r="A83" s="126" t="s">
        <v>27</v>
      </c>
      <c r="C83" s="10" t="s">
        <v>292</v>
      </c>
      <c r="D83" s="127"/>
      <c r="E83" s="127"/>
      <c r="F83" s="127"/>
      <c r="G83" s="127"/>
      <c r="H83" s="127"/>
      <c r="I83" s="127"/>
      <c r="J83" s="127"/>
      <c r="K83" s="127"/>
      <c r="L83" s="127"/>
      <c r="M83" s="127"/>
    </row>
    <row r="84" spans="1:13" ht="15" thickBot="1" x14ac:dyDescent="0.4">
      <c r="A84" s="47"/>
    </row>
    <row r="85" spans="1:13" ht="29.5" thickBot="1" x14ac:dyDescent="0.4">
      <c r="A85" s="45" t="s">
        <v>28</v>
      </c>
    </row>
    <row r="88" spans="1:13" ht="30" customHeight="1" x14ac:dyDescent="0.35">
      <c r="A88" s="368" t="s">
        <v>75</v>
      </c>
      <c r="B88" s="368"/>
      <c r="C88" s="368"/>
      <c r="D88" s="368"/>
      <c r="E88" s="368"/>
      <c r="F88" s="368"/>
      <c r="G88" s="368"/>
    </row>
    <row r="89" spans="1:13" ht="33" customHeight="1" x14ac:dyDescent="0.35">
      <c r="A89" s="368" t="s">
        <v>76</v>
      </c>
      <c r="B89" s="368"/>
      <c r="C89" s="368"/>
      <c r="D89" s="368"/>
      <c r="E89" s="368"/>
      <c r="F89" s="368"/>
      <c r="G89" s="368"/>
    </row>
    <row r="90" spans="1:13" ht="71.25" customHeight="1" x14ac:dyDescent="0.35">
      <c r="A90" s="368" t="s">
        <v>77</v>
      </c>
      <c r="B90" s="368"/>
      <c r="C90" s="368"/>
      <c r="D90" s="368"/>
      <c r="E90" s="368"/>
      <c r="F90" s="368"/>
      <c r="G90" s="368"/>
    </row>
    <row r="91" spans="1:13" ht="109.5" customHeight="1" x14ac:dyDescent="0.35">
      <c r="A91" s="368" t="s">
        <v>78</v>
      </c>
      <c r="B91" s="368"/>
      <c r="C91" s="368"/>
      <c r="D91" s="368"/>
      <c r="E91" s="368"/>
      <c r="F91" s="368"/>
      <c r="G91" s="368"/>
    </row>
    <row r="92" spans="1:13" x14ac:dyDescent="0.35">
      <c r="A92" s="46" t="s">
        <v>79</v>
      </c>
    </row>
    <row r="94" spans="1:13" ht="34.5" customHeight="1" x14ac:dyDescent="0.35">
      <c r="A94" s="389" t="s">
        <v>293</v>
      </c>
      <c r="B94" s="388"/>
      <c r="C94" s="388"/>
      <c r="D94" s="388"/>
      <c r="E94" s="388"/>
      <c r="F94" s="388"/>
      <c r="G94" s="388"/>
    </row>
    <row r="96" spans="1:13" x14ac:dyDescent="0.35">
      <c r="A96" s="78" t="s">
        <v>80</v>
      </c>
    </row>
  </sheetData>
  <mergeCells count="12">
    <mergeCell ref="A94:G94"/>
    <mergeCell ref="A91:G91"/>
    <mergeCell ref="F3:H3"/>
    <mergeCell ref="M3:O3"/>
    <mergeCell ref="D3:E3"/>
    <mergeCell ref="J3:L3"/>
    <mergeCell ref="A22:S22"/>
    <mergeCell ref="A2:S2"/>
    <mergeCell ref="A88:G88"/>
    <mergeCell ref="P3:R3"/>
    <mergeCell ref="A89:G89"/>
    <mergeCell ref="A90:G90"/>
  </mergeCells>
  <pageMargins left="0.7" right="0.7" top="0.78749999999999998" bottom="0.78749999999999998" header="0.511811023622047" footer="0.511811023622047"/>
  <pageSetup paperSize="8"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J26"/>
  <sheetViews>
    <sheetView topLeftCell="A20" zoomScale="90" zoomScaleNormal="90" workbookViewId="0">
      <selection activeCell="H8" sqref="H8"/>
    </sheetView>
  </sheetViews>
  <sheetFormatPr defaultColWidth="8.81640625" defaultRowHeight="14.5" x14ac:dyDescent="0.35"/>
  <cols>
    <col min="1" max="1" width="50.26953125" style="46" customWidth="1"/>
    <col min="2" max="2" width="20" style="46" customWidth="1"/>
    <col min="3" max="3" width="18.54296875" style="46" customWidth="1"/>
    <col min="4" max="10" width="22.26953125" style="46" customWidth="1"/>
    <col min="11" max="24" width="23.1796875" style="46" customWidth="1"/>
    <col min="25" max="1024" width="8.81640625" style="46"/>
  </cols>
  <sheetData>
    <row r="1" spans="1:8" ht="15" thickBot="1" x14ac:dyDescent="0.4"/>
    <row r="2" spans="1:8" ht="19.5" customHeight="1" x14ac:dyDescent="0.45">
      <c r="A2" s="374" t="s">
        <v>81</v>
      </c>
      <c r="B2" s="374"/>
      <c r="C2" s="374"/>
      <c r="D2" s="374"/>
      <c r="E2" s="374"/>
      <c r="F2" s="374"/>
      <c r="G2" s="128"/>
      <c r="H2" s="128"/>
    </row>
    <row r="3" spans="1:8" ht="15" thickBot="1" x14ac:dyDescent="0.4"/>
    <row r="4" spans="1:8" ht="14.25" customHeight="1" x14ac:dyDescent="0.35">
      <c r="A4" s="129" t="s">
        <v>270</v>
      </c>
      <c r="B4" s="130" t="s">
        <v>82</v>
      </c>
      <c r="C4" s="130"/>
      <c r="D4" s="130"/>
      <c r="E4" s="130"/>
      <c r="F4" s="131"/>
    </row>
    <row r="5" spans="1:8" ht="14.25" customHeight="1" x14ac:dyDescent="0.35">
      <c r="A5" s="127" t="s">
        <v>279</v>
      </c>
      <c r="B5" s="361" t="s">
        <v>278</v>
      </c>
      <c r="C5" s="359"/>
      <c r="D5" s="359"/>
      <c r="E5" s="359"/>
      <c r="F5" s="360"/>
    </row>
    <row r="6" spans="1:8" ht="14.25" customHeight="1" thickBot="1" x14ac:dyDescent="0.4">
      <c r="A6" s="132" t="s">
        <v>83</v>
      </c>
      <c r="B6" s="133"/>
      <c r="C6" s="133"/>
      <c r="D6" s="133"/>
      <c r="E6" s="133"/>
      <c r="F6" s="134"/>
    </row>
    <row r="7" spans="1:8" ht="13.5" hidden="1" customHeight="1" x14ac:dyDescent="0.35"/>
    <row r="8" spans="1:8" ht="21" customHeight="1" x14ac:dyDescent="0.35"/>
    <row r="9" spans="1:8" ht="22.5" customHeight="1" x14ac:dyDescent="0.35">
      <c r="A9" s="375" t="s">
        <v>84</v>
      </c>
      <c r="B9" s="375"/>
      <c r="C9" s="375"/>
      <c r="D9" s="375"/>
      <c r="E9" s="375"/>
      <c r="F9" s="375"/>
      <c r="G9" s="375"/>
    </row>
    <row r="10" spans="1:8" ht="27.75" customHeight="1" x14ac:dyDescent="0.35">
      <c r="A10" s="373" t="s">
        <v>85</v>
      </c>
      <c r="B10" s="373"/>
      <c r="C10" s="373"/>
      <c r="D10" s="373"/>
      <c r="E10" s="373"/>
      <c r="F10" s="373"/>
      <c r="G10" s="373"/>
    </row>
    <row r="11" spans="1:8" ht="23.25" customHeight="1" x14ac:dyDescent="0.35">
      <c r="A11" s="372" t="s">
        <v>86</v>
      </c>
      <c r="B11" s="372"/>
      <c r="C11" s="372"/>
      <c r="D11" s="372"/>
      <c r="E11" s="372"/>
      <c r="F11" s="372"/>
      <c r="G11" s="372"/>
    </row>
    <row r="12" spans="1:8" ht="48.75" customHeight="1" x14ac:dyDescent="0.35">
      <c r="A12" s="364" t="s">
        <v>87</v>
      </c>
      <c r="B12" s="364"/>
      <c r="C12" s="364"/>
      <c r="D12" s="364"/>
      <c r="E12" s="364"/>
      <c r="F12" s="364"/>
      <c r="G12" s="364"/>
    </row>
    <row r="13" spans="1:8" ht="62.25" customHeight="1" x14ac:dyDescent="0.35">
      <c r="A13" s="364" t="s">
        <v>88</v>
      </c>
      <c r="B13" s="364"/>
      <c r="C13" s="364"/>
      <c r="D13" s="364"/>
      <c r="E13" s="364"/>
      <c r="F13" s="364"/>
      <c r="G13" s="364"/>
    </row>
    <row r="14" spans="1:8" ht="93" customHeight="1" x14ac:dyDescent="0.35">
      <c r="A14" s="364" t="s">
        <v>89</v>
      </c>
      <c r="B14" s="364"/>
      <c r="C14" s="364"/>
      <c r="D14" s="364"/>
      <c r="E14" s="364"/>
      <c r="F14" s="364"/>
      <c r="G14" s="364"/>
    </row>
    <row r="15" spans="1:8" ht="21" customHeight="1" x14ac:dyDescent="0.35">
      <c r="A15" s="372" t="s">
        <v>90</v>
      </c>
      <c r="B15" s="372"/>
      <c r="C15" s="372"/>
      <c r="D15" s="372"/>
      <c r="E15" s="372"/>
      <c r="F15" s="372"/>
      <c r="G15" s="372"/>
    </row>
    <row r="16" spans="1:8" ht="21.75" customHeight="1" x14ac:dyDescent="0.35">
      <c r="A16" s="372" t="s">
        <v>91</v>
      </c>
      <c r="B16" s="372"/>
      <c r="C16" s="372"/>
      <c r="D16" s="372"/>
      <c r="E16" s="372"/>
      <c r="F16" s="372"/>
      <c r="G16" s="372"/>
    </row>
    <row r="17" spans="1:7" ht="52.5" customHeight="1" x14ac:dyDescent="0.35">
      <c r="A17" s="364" t="s">
        <v>92</v>
      </c>
      <c r="B17" s="364"/>
      <c r="C17" s="364"/>
      <c r="D17" s="364"/>
      <c r="E17" s="364"/>
      <c r="F17" s="364"/>
      <c r="G17" s="364"/>
    </row>
    <row r="18" spans="1:7" ht="36" customHeight="1" x14ac:dyDescent="0.35">
      <c r="A18" s="364" t="s">
        <v>93</v>
      </c>
      <c r="B18" s="364"/>
      <c r="C18" s="364"/>
      <c r="D18" s="364"/>
      <c r="E18" s="364"/>
      <c r="F18" s="364"/>
      <c r="G18" s="364"/>
    </row>
    <row r="19" spans="1:7" ht="69.75" customHeight="1" x14ac:dyDescent="0.35">
      <c r="A19" s="364" t="s">
        <v>94</v>
      </c>
      <c r="B19" s="364"/>
      <c r="C19" s="364"/>
      <c r="D19" s="364"/>
      <c r="E19" s="364"/>
      <c r="F19" s="364"/>
      <c r="G19" s="364"/>
    </row>
    <row r="20" spans="1:7" ht="21" customHeight="1" x14ac:dyDescent="0.35">
      <c r="A20" s="372" t="s">
        <v>95</v>
      </c>
      <c r="B20" s="372"/>
      <c r="C20" s="372"/>
      <c r="D20" s="372"/>
      <c r="E20" s="372"/>
      <c r="F20" s="372"/>
      <c r="G20" s="372"/>
    </row>
    <row r="21" spans="1:7" ht="21.75" customHeight="1" x14ac:dyDescent="0.35">
      <c r="A21" s="373" t="s">
        <v>96</v>
      </c>
      <c r="B21" s="373"/>
      <c r="C21" s="373"/>
      <c r="D21" s="373"/>
      <c r="E21" s="373"/>
      <c r="F21" s="373"/>
      <c r="G21" s="373"/>
    </row>
    <row r="22" spans="1:7" ht="66.75" customHeight="1" x14ac:dyDescent="0.35">
      <c r="A22" s="364" t="s">
        <v>97</v>
      </c>
      <c r="B22" s="364"/>
      <c r="C22" s="364"/>
      <c r="D22" s="364"/>
      <c r="E22" s="364"/>
      <c r="F22" s="364"/>
      <c r="G22" s="364"/>
    </row>
    <row r="23" spans="1:7" ht="54" customHeight="1" x14ac:dyDescent="0.35">
      <c r="A23" s="364" t="s">
        <v>98</v>
      </c>
      <c r="B23" s="364"/>
      <c r="C23" s="364"/>
      <c r="D23" s="364"/>
      <c r="E23" s="364"/>
      <c r="F23" s="364"/>
      <c r="G23" s="364"/>
    </row>
    <row r="24" spans="1:7" ht="37.5" customHeight="1" x14ac:dyDescent="0.35">
      <c r="A24" s="364" t="s">
        <v>99</v>
      </c>
      <c r="B24" s="364"/>
      <c r="C24" s="364"/>
      <c r="D24" s="364"/>
      <c r="E24" s="364"/>
      <c r="F24" s="364"/>
      <c r="G24" s="364"/>
    </row>
    <row r="25" spans="1:7" ht="36" customHeight="1" x14ac:dyDescent="0.35">
      <c r="A25" s="364" t="s">
        <v>100</v>
      </c>
      <c r="B25" s="364"/>
      <c r="C25" s="364"/>
      <c r="D25" s="364"/>
      <c r="E25" s="364"/>
      <c r="F25" s="364"/>
      <c r="G25" s="364"/>
    </row>
    <row r="26" spans="1:7" ht="19.5" customHeight="1" x14ac:dyDescent="0.35">
      <c r="A26" s="364" t="s">
        <v>101</v>
      </c>
      <c r="B26" s="364"/>
      <c r="C26" s="364"/>
      <c r="D26" s="364"/>
      <c r="E26" s="364"/>
      <c r="F26" s="364"/>
      <c r="G26" s="364"/>
    </row>
  </sheetData>
  <mergeCells count="19">
    <mergeCell ref="A2:F2"/>
    <mergeCell ref="A9:G9"/>
    <mergeCell ref="A10:G10"/>
    <mergeCell ref="A11:G11"/>
    <mergeCell ref="A12:G12"/>
    <mergeCell ref="A13:G13"/>
    <mergeCell ref="A14:G14"/>
    <mergeCell ref="A15:G15"/>
    <mergeCell ref="A16:G16"/>
    <mergeCell ref="A17:G17"/>
    <mergeCell ref="A23:G23"/>
    <mergeCell ref="A24:G24"/>
    <mergeCell ref="A25:G25"/>
    <mergeCell ref="A26:G26"/>
    <mergeCell ref="A18:G18"/>
    <mergeCell ref="A19:G19"/>
    <mergeCell ref="A20:G20"/>
    <mergeCell ref="A21:G21"/>
    <mergeCell ref="A22:G22"/>
  </mergeCells>
  <pageMargins left="0.7" right="0.7" top="0.78749999999999998" bottom="0.78749999999999998" header="0.511811023622047" footer="0.511811023622047"/>
  <pageSetup paperSize="8"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5"/>
  <sheetViews>
    <sheetView topLeftCell="A21" zoomScale="93" zoomScaleNormal="93" workbookViewId="0">
      <selection activeCell="P2" sqref="P2:R2"/>
    </sheetView>
  </sheetViews>
  <sheetFormatPr defaultColWidth="8.7265625" defaultRowHeight="14.5" x14ac:dyDescent="0.35"/>
  <cols>
    <col min="1" max="1" width="8.81640625" style="44" customWidth="1"/>
    <col min="2" max="2" width="51" style="44" customWidth="1"/>
    <col min="3" max="3" width="31.54296875" style="44" customWidth="1"/>
    <col min="4" max="4" width="20.7265625" style="44" customWidth="1"/>
    <col min="5" max="5" width="24" style="44" customWidth="1"/>
    <col min="6" max="6" width="16.81640625" style="44" customWidth="1"/>
    <col min="7" max="7" width="20.54296875" style="31" customWidth="1"/>
    <col min="8" max="8" width="16.453125" style="41" customWidth="1"/>
    <col min="9" max="9" width="25.7265625" style="41" customWidth="1"/>
    <col min="10" max="10" width="22.81640625" customWidth="1"/>
    <col min="11" max="11" width="23.54296875" customWidth="1"/>
    <col min="12" max="12" width="15.54296875" customWidth="1"/>
    <col min="13" max="13" width="20.26953125" customWidth="1"/>
    <col min="14" max="14" width="16.7265625" customWidth="1"/>
    <col min="15" max="15" width="32.54296875" customWidth="1"/>
    <col min="16" max="16" width="27.54296875" customWidth="1"/>
    <col min="17" max="17" width="21.453125" customWidth="1"/>
    <col min="18" max="18" width="26.1796875" customWidth="1"/>
  </cols>
  <sheetData>
    <row r="1" spans="1:18" ht="15" thickBot="1" x14ac:dyDescent="0.4"/>
    <row r="2" spans="1:18" ht="15.75" customHeight="1" thickBot="1" x14ac:dyDescent="0.5">
      <c r="A2" s="376" t="s">
        <v>102</v>
      </c>
      <c r="B2" s="376"/>
      <c r="C2" s="376"/>
      <c r="D2" s="376"/>
      <c r="E2" s="376"/>
      <c r="F2" s="376"/>
      <c r="G2" s="376"/>
      <c r="H2" s="376"/>
      <c r="I2" s="377"/>
      <c r="J2" s="379" t="s">
        <v>103</v>
      </c>
      <c r="K2" s="379"/>
      <c r="L2" s="379"/>
      <c r="M2" s="379"/>
      <c r="N2" s="379"/>
      <c r="O2" s="379"/>
      <c r="P2" s="380" t="s">
        <v>104</v>
      </c>
      <c r="Q2" s="381"/>
      <c r="R2" s="381"/>
    </row>
    <row r="3" spans="1:18" ht="58" x14ac:dyDescent="0.35">
      <c r="A3" s="135" t="s">
        <v>105</v>
      </c>
      <c r="B3" s="136" t="s">
        <v>106</v>
      </c>
      <c r="C3" s="136" t="s">
        <v>107</v>
      </c>
      <c r="D3" s="50" t="s">
        <v>108</v>
      </c>
      <c r="E3" s="136" t="s">
        <v>109</v>
      </c>
      <c r="F3" s="137" t="s">
        <v>110</v>
      </c>
      <c r="G3" s="138" t="s">
        <v>111</v>
      </c>
      <c r="H3" s="139" t="s">
        <v>16</v>
      </c>
      <c r="I3" s="140" t="s">
        <v>112</v>
      </c>
      <c r="J3" s="50" t="s">
        <v>113</v>
      </c>
      <c r="K3" s="136" t="s">
        <v>109</v>
      </c>
      <c r="L3" s="137" t="s">
        <v>114</v>
      </c>
      <c r="M3" s="138" t="s">
        <v>115</v>
      </c>
      <c r="N3" s="139" t="s">
        <v>16</v>
      </c>
      <c r="O3" s="140" t="s">
        <v>116</v>
      </c>
      <c r="P3" s="138" t="s">
        <v>117</v>
      </c>
      <c r="Q3" s="138" t="s">
        <v>16</v>
      </c>
      <c r="R3" s="140" t="s">
        <v>118</v>
      </c>
    </row>
    <row r="4" spans="1:18" ht="15" thickBot="1" x14ac:dyDescent="0.4">
      <c r="A4" s="141"/>
      <c r="B4" s="142" t="s">
        <v>119</v>
      </c>
      <c r="C4" s="142"/>
      <c r="D4" s="142"/>
      <c r="E4" s="142"/>
      <c r="F4" s="142"/>
      <c r="G4" s="143"/>
      <c r="H4" s="144"/>
      <c r="I4" s="145"/>
      <c r="J4" s="142"/>
      <c r="K4" s="142"/>
      <c r="L4" s="142"/>
      <c r="M4" s="143"/>
      <c r="N4" s="144"/>
      <c r="O4" s="326"/>
      <c r="P4" s="328"/>
      <c r="Q4" s="329"/>
      <c r="R4" s="330"/>
    </row>
    <row r="5" spans="1:18" ht="29" x14ac:dyDescent="0.35">
      <c r="A5" s="146" t="s">
        <v>120</v>
      </c>
      <c r="B5" s="147" t="s">
        <v>121</v>
      </c>
      <c r="C5" s="148" t="s">
        <v>122</v>
      </c>
      <c r="D5" s="149"/>
      <c r="E5" s="148" t="s">
        <v>123</v>
      </c>
      <c r="F5" s="150">
        <v>6.5</v>
      </c>
      <c r="G5" s="151">
        <f t="shared" ref="G5:G14" si="0">D5*F5</f>
        <v>0</v>
      </c>
      <c r="H5" s="152">
        <f t="shared" ref="H5:H14" si="1">0.21*G5</f>
        <v>0</v>
      </c>
      <c r="I5" s="153">
        <f t="shared" ref="I5:I14" si="2">G5+H5</f>
        <v>0</v>
      </c>
      <c r="J5" s="149"/>
      <c r="K5" s="148" t="s">
        <v>123</v>
      </c>
      <c r="L5" s="150">
        <v>12</v>
      </c>
      <c r="M5" s="151">
        <f t="shared" ref="M5:M14" si="3">J5*L5</f>
        <v>0</v>
      </c>
      <c r="N5" s="152">
        <f t="shared" ref="N5:N14" si="4">0.21*M5</f>
        <v>0</v>
      </c>
      <c r="O5" s="327">
        <f t="shared" ref="O5:O14" si="5">M5+N5</f>
        <v>0</v>
      </c>
      <c r="P5" s="331">
        <f>G5+M5</f>
        <v>0</v>
      </c>
      <c r="Q5" s="332">
        <f>P5*0.21</f>
        <v>0</v>
      </c>
      <c r="R5" s="333">
        <f>P5+Q5</f>
        <v>0</v>
      </c>
    </row>
    <row r="6" spans="1:18" ht="43.5" x14ac:dyDescent="0.35">
      <c r="A6" s="154" t="s">
        <v>124</v>
      </c>
      <c r="B6" s="155" t="s">
        <v>125</v>
      </c>
      <c r="C6" s="156" t="s">
        <v>126</v>
      </c>
      <c r="D6" s="157"/>
      <c r="E6" s="156" t="s">
        <v>127</v>
      </c>
      <c r="F6" s="158">
        <v>3</v>
      </c>
      <c r="G6" s="159">
        <f t="shared" si="0"/>
        <v>0</v>
      </c>
      <c r="H6" s="160">
        <f t="shared" si="1"/>
        <v>0</v>
      </c>
      <c r="I6" s="161">
        <f t="shared" si="2"/>
        <v>0</v>
      </c>
      <c r="J6" s="157"/>
      <c r="K6" s="156" t="s">
        <v>127</v>
      </c>
      <c r="L6" s="158">
        <v>6</v>
      </c>
      <c r="M6" s="159">
        <f t="shared" si="3"/>
        <v>0</v>
      </c>
      <c r="N6" s="160">
        <f t="shared" si="4"/>
        <v>0</v>
      </c>
      <c r="O6" s="161">
        <f t="shared" si="5"/>
        <v>0</v>
      </c>
      <c r="P6" s="334">
        <f t="shared" ref="P6:P25" si="6">G6+M6</f>
        <v>0</v>
      </c>
      <c r="Q6" s="335">
        <f t="shared" ref="Q6:Q25" si="7">P6*0.21</f>
        <v>0</v>
      </c>
      <c r="R6" s="336">
        <f t="shared" ref="R6:R25" si="8">P6+Q6</f>
        <v>0</v>
      </c>
    </row>
    <row r="7" spans="1:18" ht="34.5" customHeight="1" x14ac:dyDescent="0.35">
      <c r="A7" s="154" t="s">
        <v>128</v>
      </c>
      <c r="B7" s="155" t="s">
        <v>129</v>
      </c>
      <c r="C7" s="156" t="s">
        <v>122</v>
      </c>
      <c r="D7" s="157"/>
      <c r="E7" s="156" t="s">
        <v>123</v>
      </c>
      <c r="F7" s="162">
        <v>6.5</v>
      </c>
      <c r="G7" s="159">
        <f t="shared" si="0"/>
        <v>0</v>
      </c>
      <c r="H7" s="160">
        <f t="shared" si="1"/>
        <v>0</v>
      </c>
      <c r="I7" s="161">
        <f t="shared" si="2"/>
        <v>0</v>
      </c>
      <c r="J7" s="157"/>
      <c r="K7" s="156" t="s">
        <v>123</v>
      </c>
      <c r="L7" s="162">
        <v>12</v>
      </c>
      <c r="M7" s="159">
        <f t="shared" si="3"/>
        <v>0</v>
      </c>
      <c r="N7" s="160">
        <f t="shared" si="4"/>
        <v>0</v>
      </c>
      <c r="O7" s="161">
        <f t="shared" si="5"/>
        <v>0</v>
      </c>
      <c r="P7" s="334">
        <f t="shared" si="6"/>
        <v>0</v>
      </c>
      <c r="Q7" s="335">
        <f t="shared" si="7"/>
        <v>0</v>
      </c>
      <c r="R7" s="336">
        <f t="shared" si="8"/>
        <v>0</v>
      </c>
    </row>
    <row r="8" spans="1:18" ht="42" customHeight="1" x14ac:dyDescent="0.35">
      <c r="A8" s="154" t="s">
        <v>130</v>
      </c>
      <c r="B8" s="155" t="s">
        <v>131</v>
      </c>
      <c r="C8" s="156" t="s">
        <v>122</v>
      </c>
      <c r="D8" s="157"/>
      <c r="E8" s="156" t="s">
        <v>123</v>
      </c>
      <c r="F8" s="158">
        <v>6.5</v>
      </c>
      <c r="G8" s="159">
        <f t="shared" si="0"/>
        <v>0</v>
      </c>
      <c r="H8" s="160">
        <f t="shared" si="1"/>
        <v>0</v>
      </c>
      <c r="I8" s="161">
        <f t="shared" si="2"/>
        <v>0</v>
      </c>
      <c r="J8" s="157"/>
      <c r="K8" s="156" t="s">
        <v>123</v>
      </c>
      <c r="L8" s="158">
        <v>12</v>
      </c>
      <c r="M8" s="159">
        <f t="shared" si="3"/>
        <v>0</v>
      </c>
      <c r="N8" s="160">
        <f t="shared" si="4"/>
        <v>0</v>
      </c>
      <c r="O8" s="161">
        <f t="shared" si="5"/>
        <v>0</v>
      </c>
      <c r="P8" s="334">
        <f t="shared" si="6"/>
        <v>0</v>
      </c>
      <c r="Q8" s="335">
        <f t="shared" si="7"/>
        <v>0</v>
      </c>
      <c r="R8" s="336">
        <f t="shared" si="8"/>
        <v>0</v>
      </c>
    </row>
    <row r="9" spans="1:18" ht="29" x14ac:dyDescent="0.35">
      <c r="A9" s="154" t="s">
        <v>132</v>
      </c>
      <c r="B9" s="155" t="s">
        <v>133</v>
      </c>
      <c r="C9" s="156" t="s">
        <v>122</v>
      </c>
      <c r="D9" s="163"/>
      <c r="E9" s="156" t="s">
        <v>123</v>
      </c>
      <c r="F9" s="158">
        <v>6.5</v>
      </c>
      <c r="G9" s="159">
        <f t="shared" si="0"/>
        <v>0</v>
      </c>
      <c r="H9" s="160">
        <f t="shared" si="1"/>
        <v>0</v>
      </c>
      <c r="I9" s="161">
        <f t="shared" si="2"/>
        <v>0</v>
      </c>
      <c r="J9" s="163"/>
      <c r="K9" s="156" t="s">
        <v>123</v>
      </c>
      <c r="L9" s="158">
        <v>12</v>
      </c>
      <c r="M9" s="159">
        <f t="shared" si="3"/>
        <v>0</v>
      </c>
      <c r="N9" s="160">
        <f t="shared" si="4"/>
        <v>0</v>
      </c>
      <c r="O9" s="161">
        <f t="shared" si="5"/>
        <v>0</v>
      </c>
      <c r="P9" s="334">
        <f t="shared" si="6"/>
        <v>0</v>
      </c>
      <c r="Q9" s="335">
        <f t="shared" si="7"/>
        <v>0</v>
      </c>
      <c r="R9" s="336">
        <f t="shared" si="8"/>
        <v>0</v>
      </c>
    </row>
    <row r="10" spans="1:18" ht="29" x14ac:dyDescent="0.35">
      <c r="A10" s="154" t="s">
        <v>134</v>
      </c>
      <c r="B10" s="155" t="s">
        <v>135</v>
      </c>
      <c r="C10" s="156" t="s">
        <v>122</v>
      </c>
      <c r="D10" s="163"/>
      <c r="E10" s="156" t="s">
        <v>123</v>
      </c>
      <c r="F10" s="158">
        <v>6.5</v>
      </c>
      <c r="G10" s="159">
        <f t="shared" si="0"/>
        <v>0</v>
      </c>
      <c r="H10" s="160">
        <f t="shared" si="1"/>
        <v>0</v>
      </c>
      <c r="I10" s="161">
        <f t="shared" si="2"/>
        <v>0</v>
      </c>
      <c r="J10" s="163"/>
      <c r="K10" s="156" t="s">
        <v>123</v>
      </c>
      <c r="L10" s="158">
        <v>12</v>
      </c>
      <c r="M10" s="159">
        <f t="shared" si="3"/>
        <v>0</v>
      </c>
      <c r="N10" s="160">
        <f t="shared" si="4"/>
        <v>0</v>
      </c>
      <c r="O10" s="161">
        <f t="shared" si="5"/>
        <v>0</v>
      </c>
      <c r="P10" s="334">
        <f t="shared" si="6"/>
        <v>0</v>
      </c>
      <c r="Q10" s="335">
        <f t="shared" si="7"/>
        <v>0</v>
      </c>
      <c r="R10" s="336">
        <f t="shared" si="8"/>
        <v>0</v>
      </c>
    </row>
    <row r="11" spans="1:18" ht="29" x14ac:dyDescent="0.35">
      <c r="A11" s="154" t="s">
        <v>136</v>
      </c>
      <c r="B11" s="155" t="s">
        <v>137</v>
      </c>
      <c r="C11" s="156" t="s">
        <v>122</v>
      </c>
      <c r="D11" s="163"/>
      <c r="E11" s="156" t="s">
        <v>123</v>
      </c>
      <c r="F11" s="158">
        <v>6.5</v>
      </c>
      <c r="G11" s="159">
        <f t="shared" si="0"/>
        <v>0</v>
      </c>
      <c r="H11" s="160">
        <f t="shared" si="1"/>
        <v>0</v>
      </c>
      <c r="I11" s="161">
        <f t="shared" si="2"/>
        <v>0</v>
      </c>
      <c r="J11" s="163"/>
      <c r="K11" s="156" t="s">
        <v>123</v>
      </c>
      <c r="L11" s="158">
        <v>12</v>
      </c>
      <c r="M11" s="159">
        <f t="shared" si="3"/>
        <v>0</v>
      </c>
      <c r="N11" s="160">
        <f t="shared" si="4"/>
        <v>0</v>
      </c>
      <c r="O11" s="161">
        <f t="shared" si="5"/>
        <v>0</v>
      </c>
      <c r="P11" s="334">
        <f t="shared" si="6"/>
        <v>0</v>
      </c>
      <c r="Q11" s="335">
        <f t="shared" si="7"/>
        <v>0</v>
      </c>
      <c r="R11" s="336">
        <f t="shared" si="8"/>
        <v>0</v>
      </c>
    </row>
    <row r="12" spans="1:18" ht="29" x14ac:dyDescent="0.35">
      <c r="A12" s="154" t="s">
        <v>138</v>
      </c>
      <c r="B12" s="155" t="s">
        <v>139</v>
      </c>
      <c r="C12" s="156" t="s">
        <v>122</v>
      </c>
      <c r="D12" s="163"/>
      <c r="E12" s="156" t="s">
        <v>123</v>
      </c>
      <c r="F12" s="158">
        <v>6.5</v>
      </c>
      <c r="G12" s="159">
        <f t="shared" si="0"/>
        <v>0</v>
      </c>
      <c r="H12" s="160">
        <f t="shared" si="1"/>
        <v>0</v>
      </c>
      <c r="I12" s="161">
        <f t="shared" si="2"/>
        <v>0</v>
      </c>
      <c r="J12" s="163"/>
      <c r="K12" s="156" t="s">
        <v>123</v>
      </c>
      <c r="L12" s="158">
        <v>12</v>
      </c>
      <c r="M12" s="159">
        <f t="shared" si="3"/>
        <v>0</v>
      </c>
      <c r="N12" s="160">
        <f t="shared" si="4"/>
        <v>0</v>
      </c>
      <c r="O12" s="161">
        <f t="shared" si="5"/>
        <v>0</v>
      </c>
      <c r="P12" s="334">
        <f t="shared" si="6"/>
        <v>0</v>
      </c>
      <c r="Q12" s="335">
        <f t="shared" si="7"/>
        <v>0</v>
      </c>
      <c r="R12" s="336">
        <f t="shared" si="8"/>
        <v>0</v>
      </c>
    </row>
    <row r="13" spans="1:18" ht="29" x14ac:dyDescent="0.35">
      <c r="A13" s="154" t="s">
        <v>140</v>
      </c>
      <c r="B13" s="165" t="s">
        <v>141</v>
      </c>
      <c r="C13" s="166" t="s">
        <v>122</v>
      </c>
      <c r="D13" s="167"/>
      <c r="E13" s="166" t="s">
        <v>123</v>
      </c>
      <c r="F13" s="158">
        <v>6.5</v>
      </c>
      <c r="G13" s="159">
        <f t="shared" si="0"/>
        <v>0</v>
      </c>
      <c r="H13" s="160">
        <f t="shared" si="1"/>
        <v>0</v>
      </c>
      <c r="I13" s="161">
        <f t="shared" si="2"/>
        <v>0</v>
      </c>
      <c r="J13" s="167"/>
      <c r="K13" s="166" t="s">
        <v>123</v>
      </c>
      <c r="L13" s="158">
        <v>12</v>
      </c>
      <c r="M13" s="159">
        <f t="shared" si="3"/>
        <v>0</v>
      </c>
      <c r="N13" s="160">
        <f t="shared" si="4"/>
        <v>0</v>
      </c>
      <c r="O13" s="161">
        <f t="shared" si="5"/>
        <v>0</v>
      </c>
      <c r="P13" s="334">
        <f t="shared" si="6"/>
        <v>0</v>
      </c>
      <c r="Q13" s="335">
        <f t="shared" si="7"/>
        <v>0</v>
      </c>
      <c r="R13" s="336">
        <f t="shared" si="8"/>
        <v>0</v>
      </c>
    </row>
    <row r="14" spans="1:18" ht="29" x14ac:dyDescent="0.35">
      <c r="A14" s="168"/>
      <c r="B14" s="169" t="s">
        <v>142</v>
      </c>
      <c r="C14" s="166" t="s">
        <v>122</v>
      </c>
      <c r="D14" s="167"/>
      <c r="E14" s="166" t="s">
        <v>123</v>
      </c>
      <c r="F14" s="158">
        <v>6.5</v>
      </c>
      <c r="G14" s="170">
        <f t="shared" si="0"/>
        <v>0</v>
      </c>
      <c r="H14" s="171">
        <f t="shared" si="1"/>
        <v>0</v>
      </c>
      <c r="I14" s="172">
        <f t="shared" si="2"/>
        <v>0</v>
      </c>
      <c r="J14" s="167"/>
      <c r="K14" s="166" t="s">
        <v>123</v>
      </c>
      <c r="L14" s="158">
        <v>12</v>
      </c>
      <c r="M14" s="170">
        <f t="shared" si="3"/>
        <v>0</v>
      </c>
      <c r="N14" s="171">
        <f t="shared" si="4"/>
        <v>0</v>
      </c>
      <c r="O14" s="172">
        <f t="shared" si="5"/>
        <v>0</v>
      </c>
      <c r="P14" s="334">
        <f t="shared" si="6"/>
        <v>0</v>
      </c>
      <c r="Q14" s="335">
        <f t="shared" si="7"/>
        <v>0</v>
      </c>
      <c r="R14" s="336">
        <f t="shared" si="8"/>
        <v>0</v>
      </c>
    </row>
    <row r="15" spans="1:18" ht="29" x14ac:dyDescent="0.35">
      <c r="A15" s="168" t="s">
        <v>143</v>
      </c>
      <c r="B15" s="169" t="s">
        <v>144</v>
      </c>
      <c r="C15" s="166"/>
      <c r="D15" s="170"/>
      <c r="E15" s="166"/>
      <c r="F15" s="158"/>
      <c r="G15" s="173"/>
      <c r="H15" s="174"/>
      <c r="I15" s="175"/>
      <c r="J15" s="170"/>
      <c r="K15" s="166"/>
      <c r="L15" s="158"/>
      <c r="M15" s="173"/>
      <c r="N15" s="174"/>
      <c r="O15" s="175"/>
      <c r="P15" s="334">
        <f t="shared" si="6"/>
        <v>0</v>
      </c>
      <c r="Q15" s="335">
        <f t="shared" si="7"/>
        <v>0</v>
      </c>
      <c r="R15" s="336">
        <f t="shared" si="8"/>
        <v>0</v>
      </c>
    </row>
    <row r="16" spans="1:18" ht="29" x14ac:dyDescent="0.35">
      <c r="A16" s="168"/>
      <c r="B16" s="169" t="s">
        <v>145</v>
      </c>
      <c r="C16" s="166" t="s">
        <v>122</v>
      </c>
      <c r="D16" s="167"/>
      <c r="E16" s="166" t="s">
        <v>123</v>
      </c>
      <c r="F16" s="162">
        <v>6.5</v>
      </c>
      <c r="G16" s="170">
        <f t="shared" ref="G16:G24" si="9">D16*F16</f>
        <v>0</v>
      </c>
      <c r="H16" s="171">
        <f t="shared" ref="H16:H24" si="10">0.21*G16</f>
        <v>0</v>
      </c>
      <c r="I16" s="172">
        <f t="shared" ref="I16:I24" si="11">G16+H16</f>
        <v>0</v>
      </c>
      <c r="J16" s="167"/>
      <c r="K16" s="166" t="s">
        <v>123</v>
      </c>
      <c r="L16" s="162">
        <v>0</v>
      </c>
      <c r="M16" s="170">
        <f t="shared" ref="M16:M24" si="12">J16*L16</f>
        <v>0</v>
      </c>
      <c r="N16" s="171">
        <f t="shared" ref="N16:N24" si="13">0.21*M16</f>
        <v>0</v>
      </c>
      <c r="O16" s="172">
        <f t="shared" ref="O16:O24" si="14">M16+N16</f>
        <v>0</v>
      </c>
      <c r="P16" s="334">
        <f t="shared" si="6"/>
        <v>0</v>
      </c>
      <c r="Q16" s="335">
        <f t="shared" si="7"/>
        <v>0</v>
      </c>
      <c r="R16" s="336">
        <f t="shared" si="8"/>
        <v>0</v>
      </c>
    </row>
    <row r="17" spans="1:18" ht="29" x14ac:dyDescent="0.35">
      <c r="A17" s="168"/>
      <c r="B17" s="169" t="s">
        <v>146</v>
      </c>
      <c r="C17" s="176" t="s">
        <v>147</v>
      </c>
      <c r="D17" s="167"/>
      <c r="E17" s="166" t="s">
        <v>123</v>
      </c>
      <c r="F17" s="158">
        <v>4</v>
      </c>
      <c r="G17" s="170">
        <f t="shared" si="9"/>
        <v>0</v>
      </c>
      <c r="H17" s="171">
        <f t="shared" si="10"/>
        <v>0</v>
      </c>
      <c r="I17" s="172">
        <f t="shared" si="11"/>
        <v>0</v>
      </c>
      <c r="J17" s="167"/>
      <c r="K17" s="166" t="s">
        <v>123</v>
      </c>
      <c r="L17" s="158">
        <v>0</v>
      </c>
      <c r="M17" s="170">
        <f t="shared" si="12"/>
        <v>0</v>
      </c>
      <c r="N17" s="171">
        <f t="shared" si="13"/>
        <v>0</v>
      </c>
      <c r="O17" s="172">
        <f t="shared" si="14"/>
        <v>0</v>
      </c>
      <c r="P17" s="334">
        <f t="shared" si="6"/>
        <v>0</v>
      </c>
      <c r="Q17" s="335">
        <f t="shared" si="7"/>
        <v>0</v>
      </c>
      <c r="R17" s="336">
        <f t="shared" si="8"/>
        <v>0</v>
      </c>
    </row>
    <row r="18" spans="1:18" ht="29" x14ac:dyDescent="0.35">
      <c r="A18" s="168"/>
      <c r="B18" s="169" t="s">
        <v>148</v>
      </c>
      <c r="C18" s="166" t="s">
        <v>122</v>
      </c>
      <c r="D18" s="167"/>
      <c r="E18" s="166" t="s">
        <v>123</v>
      </c>
      <c r="F18" s="162">
        <v>0</v>
      </c>
      <c r="G18" s="170">
        <f t="shared" si="9"/>
        <v>0</v>
      </c>
      <c r="H18" s="171">
        <f t="shared" si="10"/>
        <v>0</v>
      </c>
      <c r="I18" s="172">
        <f t="shared" si="11"/>
        <v>0</v>
      </c>
      <c r="J18" s="167"/>
      <c r="K18" s="166" t="s">
        <v>123</v>
      </c>
      <c r="L18" s="162">
        <v>2</v>
      </c>
      <c r="M18" s="170">
        <f t="shared" si="12"/>
        <v>0</v>
      </c>
      <c r="N18" s="171">
        <f t="shared" si="13"/>
        <v>0</v>
      </c>
      <c r="O18" s="172">
        <f t="shared" si="14"/>
        <v>0</v>
      </c>
      <c r="P18" s="334">
        <f t="shared" si="6"/>
        <v>0</v>
      </c>
      <c r="Q18" s="335">
        <f t="shared" si="7"/>
        <v>0</v>
      </c>
      <c r="R18" s="336">
        <f t="shared" si="8"/>
        <v>0</v>
      </c>
    </row>
    <row r="19" spans="1:18" ht="29" x14ac:dyDescent="0.35">
      <c r="A19" s="168"/>
      <c r="B19" s="169" t="s">
        <v>149</v>
      </c>
      <c r="C19" s="176" t="s">
        <v>147</v>
      </c>
      <c r="D19" s="167"/>
      <c r="E19" s="166" t="s">
        <v>123</v>
      </c>
      <c r="F19" s="164">
        <v>0</v>
      </c>
      <c r="G19" s="170">
        <f t="shared" si="9"/>
        <v>0</v>
      </c>
      <c r="H19" s="171">
        <f t="shared" si="10"/>
        <v>0</v>
      </c>
      <c r="I19" s="172">
        <f t="shared" si="11"/>
        <v>0</v>
      </c>
      <c r="J19" s="167"/>
      <c r="K19" s="166" t="s">
        <v>123</v>
      </c>
      <c r="L19" s="164">
        <v>1</v>
      </c>
      <c r="M19" s="170">
        <f t="shared" si="12"/>
        <v>0</v>
      </c>
      <c r="N19" s="171">
        <f t="shared" si="13"/>
        <v>0</v>
      </c>
      <c r="O19" s="172">
        <f t="shared" si="14"/>
        <v>0</v>
      </c>
      <c r="P19" s="334">
        <f t="shared" si="6"/>
        <v>0</v>
      </c>
      <c r="Q19" s="335">
        <f t="shared" si="7"/>
        <v>0</v>
      </c>
      <c r="R19" s="336">
        <f t="shared" si="8"/>
        <v>0</v>
      </c>
    </row>
    <row r="20" spans="1:18" ht="29" x14ac:dyDescent="0.35">
      <c r="A20" s="168"/>
      <c r="B20" s="169" t="s">
        <v>150</v>
      </c>
      <c r="C20" s="166" t="s">
        <v>122</v>
      </c>
      <c r="D20" s="167"/>
      <c r="E20" s="166" t="s">
        <v>123</v>
      </c>
      <c r="F20" s="158">
        <v>0</v>
      </c>
      <c r="G20" s="170">
        <f t="shared" si="9"/>
        <v>0</v>
      </c>
      <c r="H20" s="171">
        <f t="shared" si="10"/>
        <v>0</v>
      </c>
      <c r="I20" s="172">
        <f t="shared" si="11"/>
        <v>0</v>
      </c>
      <c r="J20" s="167"/>
      <c r="K20" s="166" t="s">
        <v>123</v>
      </c>
      <c r="L20" s="158">
        <v>5</v>
      </c>
      <c r="M20" s="170">
        <f t="shared" si="12"/>
        <v>0</v>
      </c>
      <c r="N20" s="171">
        <f t="shared" si="13"/>
        <v>0</v>
      </c>
      <c r="O20" s="172">
        <f t="shared" si="14"/>
        <v>0</v>
      </c>
      <c r="P20" s="334">
        <f t="shared" si="6"/>
        <v>0</v>
      </c>
      <c r="Q20" s="335">
        <f t="shared" si="7"/>
        <v>0</v>
      </c>
      <c r="R20" s="336">
        <f t="shared" si="8"/>
        <v>0</v>
      </c>
    </row>
    <row r="21" spans="1:18" ht="29" x14ac:dyDescent="0.35">
      <c r="A21" s="168"/>
      <c r="B21" s="169" t="s">
        <v>151</v>
      </c>
      <c r="C21" s="176" t="s">
        <v>147</v>
      </c>
      <c r="D21" s="167"/>
      <c r="E21" s="166" t="s">
        <v>123</v>
      </c>
      <c r="F21" s="162">
        <v>0</v>
      </c>
      <c r="G21" s="170">
        <f t="shared" si="9"/>
        <v>0</v>
      </c>
      <c r="H21" s="171">
        <f t="shared" si="10"/>
        <v>0</v>
      </c>
      <c r="I21" s="172">
        <f t="shared" si="11"/>
        <v>0</v>
      </c>
      <c r="J21" s="167"/>
      <c r="K21" s="166" t="s">
        <v>123</v>
      </c>
      <c r="L21" s="162">
        <v>3</v>
      </c>
      <c r="M21" s="170">
        <f t="shared" si="12"/>
        <v>0</v>
      </c>
      <c r="N21" s="171">
        <f t="shared" si="13"/>
        <v>0</v>
      </c>
      <c r="O21" s="172">
        <f t="shared" si="14"/>
        <v>0</v>
      </c>
      <c r="P21" s="334">
        <f t="shared" si="6"/>
        <v>0</v>
      </c>
      <c r="Q21" s="335">
        <f t="shared" si="7"/>
        <v>0</v>
      </c>
      <c r="R21" s="336">
        <f t="shared" si="8"/>
        <v>0</v>
      </c>
    </row>
    <row r="22" spans="1:18" ht="29" x14ac:dyDescent="0.35">
      <c r="A22" s="168"/>
      <c r="B22" s="169" t="s">
        <v>152</v>
      </c>
      <c r="C22" s="166" t="s">
        <v>122</v>
      </c>
      <c r="D22" s="167"/>
      <c r="E22" s="166" t="s">
        <v>123</v>
      </c>
      <c r="F22" s="158">
        <v>0</v>
      </c>
      <c r="G22" s="170">
        <f t="shared" si="9"/>
        <v>0</v>
      </c>
      <c r="H22" s="171">
        <f t="shared" si="10"/>
        <v>0</v>
      </c>
      <c r="I22" s="172">
        <f t="shared" si="11"/>
        <v>0</v>
      </c>
      <c r="J22" s="167"/>
      <c r="K22" s="166" t="s">
        <v>123</v>
      </c>
      <c r="L22" s="158">
        <v>5</v>
      </c>
      <c r="M22" s="170">
        <f t="shared" si="12"/>
        <v>0</v>
      </c>
      <c r="N22" s="171">
        <f t="shared" si="13"/>
        <v>0</v>
      </c>
      <c r="O22" s="172">
        <f t="shared" si="14"/>
        <v>0</v>
      </c>
      <c r="P22" s="334">
        <f t="shared" si="6"/>
        <v>0</v>
      </c>
      <c r="Q22" s="335">
        <f t="shared" si="7"/>
        <v>0</v>
      </c>
      <c r="R22" s="336">
        <f t="shared" si="8"/>
        <v>0</v>
      </c>
    </row>
    <row r="23" spans="1:18" ht="29" x14ac:dyDescent="0.35">
      <c r="A23" s="168"/>
      <c r="B23" s="169" t="s">
        <v>153</v>
      </c>
      <c r="C23" s="176" t="s">
        <v>147</v>
      </c>
      <c r="D23" s="167"/>
      <c r="E23" s="166" t="s">
        <v>123</v>
      </c>
      <c r="F23" s="162">
        <v>0</v>
      </c>
      <c r="G23" s="170">
        <f t="shared" si="9"/>
        <v>0</v>
      </c>
      <c r="H23" s="171">
        <f t="shared" si="10"/>
        <v>0</v>
      </c>
      <c r="I23" s="172">
        <f t="shared" si="11"/>
        <v>0</v>
      </c>
      <c r="J23" s="167"/>
      <c r="K23" s="166" t="s">
        <v>123</v>
      </c>
      <c r="L23" s="162">
        <v>3</v>
      </c>
      <c r="M23" s="170">
        <f t="shared" si="12"/>
        <v>0</v>
      </c>
      <c r="N23" s="171">
        <f t="shared" si="13"/>
        <v>0</v>
      </c>
      <c r="O23" s="172">
        <f t="shared" si="14"/>
        <v>0</v>
      </c>
      <c r="P23" s="334">
        <f t="shared" si="6"/>
        <v>0</v>
      </c>
      <c r="Q23" s="335">
        <f t="shared" si="7"/>
        <v>0</v>
      </c>
      <c r="R23" s="336">
        <f t="shared" si="8"/>
        <v>0</v>
      </c>
    </row>
    <row r="24" spans="1:18" ht="15" thickBot="1" x14ac:dyDescent="0.4">
      <c r="A24" s="177" t="s">
        <v>154</v>
      </c>
      <c r="B24" s="178" t="s">
        <v>155</v>
      </c>
      <c r="C24" s="179" t="s">
        <v>156</v>
      </c>
      <c r="D24" s="167"/>
      <c r="E24" s="179" t="s">
        <v>157</v>
      </c>
      <c r="F24" s="180">
        <v>25</v>
      </c>
      <c r="G24" s="181">
        <f t="shared" si="9"/>
        <v>0</v>
      </c>
      <c r="H24" s="182">
        <f t="shared" si="10"/>
        <v>0</v>
      </c>
      <c r="I24" s="183">
        <f t="shared" si="11"/>
        <v>0</v>
      </c>
      <c r="J24" s="167"/>
      <c r="K24" s="179" t="s">
        <v>157</v>
      </c>
      <c r="L24" s="180">
        <v>25</v>
      </c>
      <c r="M24" s="181">
        <f t="shared" si="12"/>
        <v>0</v>
      </c>
      <c r="N24" s="182">
        <f t="shared" si="13"/>
        <v>0</v>
      </c>
      <c r="O24" s="183">
        <f t="shared" si="14"/>
        <v>0</v>
      </c>
      <c r="P24" s="337">
        <f t="shared" si="6"/>
        <v>0</v>
      </c>
      <c r="Q24" s="338">
        <f t="shared" si="7"/>
        <v>0</v>
      </c>
      <c r="R24" s="339">
        <f t="shared" si="8"/>
        <v>0</v>
      </c>
    </row>
    <row r="25" spans="1:18" ht="15.75" customHeight="1" thickBot="1" x14ac:dyDescent="0.4">
      <c r="A25" s="378" t="s">
        <v>158</v>
      </c>
      <c r="B25" s="378"/>
      <c r="C25" s="184"/>
      <c r="D25" s="184"/>
      <c r="E25" s="184"/>
      <c r="F25" s="184"/>
      <c r="G25" s="185">
        <f>SUM(G5:G24)</f>
        <v>0</v>
      </c>
      <c r="H25" s="186">
        <f>G25*0.21</f>
        <v>0</v>
      </c>
      <c r="I25" s="187">
        <f>G25*1.21</f>
        <v>0</v>
      </c>
      <c r="J25" s="184"/>
      <c r="K25" s="184"/>
      <c r="L25" s="184"/>
      <c r="M25" s="185">
        <f>SUM(M5:M24)</f>
        <v>0</v>
      </c>
      <c r="N25" s="186">
        <f>M25*0.21</f>
        <v>0</v>
      </c>
      <c r="O25" s="187">
        <f>M25*1.21</f>
        <v>0</v>
      </c>
      <c r="P25" s="340">
        <f t="shared" si="6"/>
        <v>0</v>
      </c>
      <c r="Q25" s="341">
        <f t="shared" si="7"/>
        <v>0</v>
      </c>
      <c r="R25" s="342">
        <f t="shared" si="8"/>
        <v>0</v>
      </c>
    </row>
    <row r="27" spans="1:18" x14ac:dyDescent="0.35">
      <c r="D27" s="188"/>
      <c r="F27" s="324"/>
      <c r="L27" s="325"/>
    </row>
    <row r="28" spans="1:18" x14ac:dyDescent="0.35">
      <c r="B28" s="43" t="s">
        <v>27</v>
      </c>
      <c r="D28" s="10" t="s">
        <v>159</v>
      </c>
    </row>
    <row r="29" spans="1:18" ht="15" thickBot="1" x14ac:dyDescent="0.4"/>
    <row r="30" spans="1:18" ht="30.75" customHeight="1" thickBot="1" x14ac:dyDescent="0.4">
      <c r="B30" s="189" t="s">
        <v>28</v>
      </c>
      <c r="D30" s="10" t="s">
        <v>160</v>
      </c>
      <c r="E30" s="10"/>
      <c r="F30" s="10"/>
      <c r="G30" s="10"/>
      <c r="H30" s="10"/>
      <c r="I30" s="10"/>
      <c r="J30" s="10"/>
      <c r="K30" s="10"/>
      <c r="L30" s="10"/>
      <c r="M30" s="10"/>
      <c r="N30" s="10"/>
      <c r="O30" s="10"/>
      <c r="P30" s="10"/>
      <c r="Q30" s="10"/>
      <c r="R30" s="10"/>
    </row>
    <row r="32" spans="1:18" ht="29" x14ac:dyDescent="0.35">
      <c r="B32" s="190" t="s">
        <v>161</v>
      </c>
    </row>
    <row r="33" spans="2:2" x14ac:dyDescent="0.35">
      <c r="B33" s="191"/>
    </row>
    <row r="34" spans="2:2" x14ac:dyDescent="0.35">
      <c r="B34" s="192" t="s">
        <v>162</v>
      </c>
    </row>
    <row r="35" spans="2:2" x14ac:dyDescent="0.35">
      <c r="B35" s="192" t="s">
        <v>163</v>
      </c>
    </row>
  </sheetData>
  <mergeCells count="4">
    <mergeCell ref="A2:I2"/>
    <mergeCell ref="A25:B25"/>
    <mergeCell ref="J2:O2"/>
    <mergeCell ref="P2:R2"/>
  </mergeCells>
  <pageMargins left="0.7" right="0.7"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MJ61"/>
  <sheetViews>
    <sheetView topLeftCell="A38" zoomScale="90" zoomScaleNormal="90" workbookViewId="0">
      <selection activeCell="G50" sqref="G50"/>
    </sheetView>
  </sheetViews>
  <sheetFormatPr defaultColWidth="8.81640625" defaultRowHeight="14.5" x14ac:dyDescent="0.35"/>
  <cols>
    <col min="1" max="1" width="8.81640625" style="47"/>
    <col min="2" max="2" width="51" style="47" customWidth="1"/>
    <col min="3" max="3" width="32.7265625" style="47" customWidth="1"/>
    <col min="4" max="4" width="20.7265625" style="47" customWidth="1"/>
    <col min="5" max="5" width="19.81640625" style="47" customWidth="1"/>
    <col min="6" max="6" width="16.81640625" style="47" customWidth="1"/>
    <col min="7" max="7" width="20.54296875" style="193" customWidth="1"/>
    <col min="8" max="8" width="24.26953125" style="193" customWidth="1"/>
    <col min="9" max="9" width="22.7265625" style="47" customWidth="1"/>
    <col min="10" max="10" width="27.1796875" style="193" customWidth="1"/>
    <col min="11" max="11" width="20.1796875" style="194" customWidth="1"/>
    <col min="12" max="12" width="25.7265625" style="194" customWidth="1"/>
    <col min="13" max="1024" width="8.81640625" style="46"/>
  </cols>
  <sheetData>
    <row r="1" spans="1:12" ht="29" x14ac:dyDescent="0.35">
      <c r="A1" s="49" t="s">
        <v>164</v>
      </c>
      <c r="B1" s="50" t="s">
        <v>165</v>
      </c>
      <c r="C1" s="50" t="s">
        <v>107</v>
      </c>
      <c r="D1" s="50" t="s">
        <v>166</v>
      </c>
      <c r="E1" s="50" t="s">
        <v>109</v>
      </c>
      <c r="F1" s="50" t="s">
        <v>167</v>
      </c>
      <c r="G1" s="195" t="s">
        <v>168</v>
      </c>
      <c r="H1" s="195" t="s">
        <v>169</v>
      </c>
      <c r="I1" s="137" t="s">
        <v>170</v>
      </c>
      <c r="J1" s="138" t="s">
        <v>171</v>
      </c>
      <c r="K1" s="195" t="s">
        <v>16</v>
      </c>
      <c r="L1" s="140" t="s">
        <v>172</v>
      </c>
    </row>
    <row r="2" spans="1:12" ht="27" customHeight="1" x14ac:dyDescent="0.35">
      <c r="A2" s="196" t="s">
        <v>173</v>
      </c>
      <c r="B2" s="197" t="s">
        <v>119</v>
      </c>
      <c r="C2" s="197"/>
      <c r="D2" s="197"/>
      <c r="E2" s="197"/>
      <c r="F2" s="197"/>
      <c r="G2" s="198"/>
      <c r="H2" s="199"/>
      <c r="I2" s="200"/>
      <c r="J2" s="201"/>
      <c r="K2" s="182"/>
      <c r="L2" s="183"/>
    </row>
    <row r="3" spans="1:12" x14ac:dyDescent="0.35">
      <c r="A3" s="202" t="s">
        <v>174</v>
      </c>
      <c r="B3" s="203" t="s">
        <v>175</v>
      </c>
      <c r="C3" s="203"/>
      <c r="D3" s="203"/>
      <c r="E3" s="203"/>
      <c r="F3" s="203"/>
      <c r="G3" s="204"/>
      <c r="H3" s="205">
        <f>SUM(G4:G16)</f>
        <v>0</v>
      </c>
      <c r="I3" s="50"/>
      <c r="J3" s="205">
        <f>SUM(J4:J16)</f>
        <v>0</v>
      </c>
      <c r="K3" s="205">
        <f>J3*0.21</f>
        <v>0</v>
      </c>
      <c r="L3" s="206">
        <f>J3*1.21</f>
        <v>0</v>
      </c>
    </row>
    <row r="4" spans="1:12" ht="29" x14ac:dyDescent="0.35">
      <c r="A4" s="207" t="s">
        <v>120</v>
      </c>
      <c r="B4" s="208" t="s">
        <v>121</v>
      </c>
      <c r="C4" s="209" t="s">
        <v>122</v>
      </c>
      <c r="D4" s="210"/>
      <c r="E4" s="211" t="s">
        <v>123</v>
      </c>
      <c r="F4" s="212">
        <v>12</v>
      </c>
      <c r="G4" s="213">
        <f>D4*F4</f>
        <v>0</v>
      </c>
      <c r="H4" s="213"/>
      <c r="I4" s="214">
        <v>29.5</v>
      </c>
      <c r="J4" s="215">
        <f>I4*D4</f>
        <v>0</v>
      </c>
      <c r="K4" s="216"/>
      <c r="L4" s="153"/>
    </row>
    <row r="5" spans="1:12" ht="43.5" x14ac:dyDescent="0.35">
      <c r="A5" s="217" t="s">
        <v>124</v>
      </c>
      <c r="B5" s="218" t="s">
        <v>125</v>
      </c>
      <c r="C5" s="219" t="s">
        <v>176</v>
      </c>
      <c r="D5" s="220"/>
      <c r="E5" s="221" t="s">
        <v>127</v>
      </c>
      <c r="F5" s="166">
        <v>6</v>
      </c>
      <c r="G5" s="222">
        <f>D5*F5</f>
        <v>0</v>
      </c>
      <c r="H5" s="222"/>
      <c r="I5" s="223">
        <v>14</v>
      </c>
      <c r="J5" s="224">
        <f>I5*D5</f>
        <v>0</v>
      </c>
      <c r="K5" s="160"/>
      <c r="L5" s="161"/>
    </row>
    <row r="6" spans="1:12" ht="43.5" x14ac:dyDescent="0.35">
      <c r="A6" s="217" t="s">
        <v>177</v>
      </c>
      <c r="B6" s="218" t="s">
        <v>178</v>
      </c>
      <c r="C6" s="219" t="s">
        <v>179</v>
      </c>
      <c r="D6" s="220"/>
      <c r="E6" s="221" t="s">
        <v>180</v>
      </c>
      <c r="F6" s="219">
        <v>1</v>
      </c>
      <c r="G6" s="222">
        <f>D6*F6</f>
        <v>0</v>
      </c>
      <c r="H6" s="222"/>
      <c r="I6" s="223">
        <v>2.5</v>
      </c>
      <c r="J6" s="224">
        <f>I6*D6</f>
        <v>0</v>
      </c>
      <c r="K6" s="160"/>
      <c r="L6" s="161"/>
    </row>
    <row r="7" spans="1:12" ht="29" x14ac:dyDescent="0.35">
      <c r="A7" s="217" t="s">
        <v>181</v>
      </c>
      <c r="B7" s="218" t="s">
        <v>182</v>
      </c>
      <c r="C7" s="219" t="s">
        <v>183</v>
      </c>
      <c r="D7" s="225"/>
      <c r="E7" s="221" t="s">
        <v>184</v>
      </c>
      <c r="F7" s="219">
        <v>1</v>
      </c>
      <c r="G7" s="222">
        <f>D7*F7</f>
        <v>0</v>
      </c>
      <c r="H7" s="222"/>
      <c r="I7" s="226">
        <v>2.5</v>
      </c>
      <c r="J7" s="224">
        <f>I7*D7</f>
        <v>0</v>
      </c>
      <c r="K7" s="160"/>
      <c r="L7" s="161"/>
    </row>
    <row r="8" spans="1:12" x14ac:dyDescent="0.35">
      <c r="A8" s="217"/>
      <c r="B8" s="218" t="s">
        <v>185</v>
      </c>
      <c r="C8" s="219" t="s">
        <v>186</v>
      </c>
      <c r="D8" s="220"/>
      <c r="E8" s="221" t="s">
        <v>187</v>
      </c>
      <c r="F8" s="219">
        <v>1</v>
      </c>
      <c r="G8" s="222"/>
      <c r="H8" s="222"/>
      <c r="I8" s="223">
        <v>2.5</v>
      </c>
      <c r="J8" s="224"/>
      <c r="K8" s="160"/>
      <c r="L8" s="161"/>
    </row>
    <row r="9" spans="1:12" x14ac:dyDescent="0.35">
      <c r="A9" s="217"/>
      <c r="B9" s="218" t="s">
        <v>188</v>
      </c>
      <c r="C9" s="219" t="s">
        <v>186</v>
      </c>
      <c r="D9" s="220"/>
      <c r="E9" s="221" t="s">
        <v>187</v>
      </c>
      <c r="F9" s="219">
        <v>1</v>
      </c>
      <c r="G9" s="222"/>
      <c r="H9" s="222"/>
      <c r="I9" s="226">
        <v>2.5</v>
      </c>
      <c r="J9" s="224"/>
      <c r="K9" s="160"/>
      <c r="L9" s="161"/>
    </row>
    <row r="10" spans="1:12" x14ac:dyDescent="0.35">
      <c r="A10" s="217"/>
      <c r="B10" s="218" t="s">
        <v>189</v>
      </c>
      <c r="C10" s="219" t="s">
        <v>186</v>
      </c>
      <c r="D10" s="220"/>
      <c r="E10" s="221" t="s">
        <v>187</v>
      </c>
      <c r="F10" s="219">
        <v>1</v>
      </c>
      <c r="G10" s="222"/>
      <c r="H10" s="222"/>
      <c r="I10" s="223">
        <v>2.5</v>
      </c>
      <c r="J10" s="224"/>
      <c r="K10" s="160"/>
      <c r="L10" s="161"/>
    </row>
    <row r="11" spans="1:12" x14ac:dyDescent="0.35">
      <c r="A11" s="217"/>
      <c r="B11" s="218" t="s">
        <v>190</v>
      </c>
      <c r="C11" s="219" t="s">
        <v>186</v>
      </c>
      <c r="D11" s="220"/>
      <c r="E11" s="221" t="s">
        <v>187</v>
      </c>
      <c r="F11" s="219">
        <v>1</v>
      </c>
      <c r="G11" s="222"/>
      <c r="H11" s="222"/>
      <c r="I11" s="226">
        <v>2.5</v>
      </c>
      <c r="J11" s="224"/>
      <c r="K11" s="160"/>
      <c r="L11" s="161"/>
    </row>
    <row r="12" spans="1:12" x14ac:dyDescent="0.35">
      <c r="A12" s="217"/>
      <c r="B12" s="218" t="s">
        <v>191</v>
      </c>
      <c r="C12" s="219" t="s">
        <v>186</v>
      </c>
      <c r="D12" s="220"/>
      <c r="E12" s="221" t="s">
        <v>187</v>
      </c>
      <c r="F12" s="219">
        <v>1</v>
      </c>
      <c r="G12" s="222"/>
      <c r="H12" s="222"/>
      <c r="I12" s="223">
        <v>2.5</v>
      </c>
      <c r="J12" s="224"/>
      <c r="K12" s="160"/>
      <c r="L12" s="161"/>
    </row>
    <row r="13" spans="1:12" x14ac:dyDescent="0.35">
      <c r="A13" s="217"/>
      <c r="B13" s="218" t="s">
        <v>192</v>
      </c>
      <c r="C13" s="219" t="s">
        <v>186</v>
      </c>
      <c r="D13" s="220"/>
      <c r="E13" s="221" t="s">
        <v>187</v>
      </c>
      <c r="F13" s="219">
        <v>1</v>
      </c>
      <c r="G13" s="222"/>
      <c r="H13" s="227"/>
      <c r="I13" s="226">
        <v>2.5</v>
      </c>
      <c r="J13" s="228"/>
      <c r="K13" s="229"/>
      <c r="L13" s="161"/>
    </row>
    <row r="14" spans="1:12" x14ac:dyDescent="0.35">
      <c r="A14" s="217" t="s">
        <v>130</v>
      </c>
      <c r="B14" s="218" t="s">
        <v>193</v>
      </c>
      <c r="C14" s="219" t="s">
        <v>194</v>
      </c>
      <c r="D14" s="220"/>
      <c r="E14" s="221" t="s">
        <v>157</v>
      </c>
      <c r="F14" s="219">
        <v>18</v>
      </c>
      <c r="G14" s="222">
        <f>D14*F14</f>
        <v>0</v>
      </c>
      <c r="H14" s="222"/>
      <c r="I14" s="223">
        <f>F14*2.5</f>
        <v>45</v>
      </c>
      <c r="J14" s="224">
        <f>I14*D14</f>
        <v>0</v>
      </c>
      <c r="K14" s="160"/>
      <c r="L14" s="161"/>
    </row>
    <row r="15" spans="1:12" ht="29" x14ac:dyDescent="0.35">
      <c r="A15" s="217" t="s">
        <v>195</v>
      </c>
      <c r="B15" s="218" t="s">
        <v>196</v>
      </c>
      <c r="C15" s="230" t="s">
        <v>122</v>
      </c>
      <c r="D15" s="220"/>
      <c r="E15" s="221" t="s">
        <v>123</v>
      </c>
      <c r="F15" s="219">
        <v>12</v>
      </c>
      <c r="G15" s="222">
        <f>D15*F15</f>
        <v>0</v>
      </c>
      <c r="H15" s="222"/>
      <c r="I15" s="223">
        <v>29.5</v>
      </c>
      <c r="J15" s="224">
        <f>I15*D15</f>
        <v>0</v>
      </c>
      <c r="K15" s="160"/>
      <c r="L15" s="161"/>
    </row>
    <row r="16" spans="1:12" ht="29" x14ac:dyDescent="0.35">
      <c r="A16" s="231" t="s">
        <v>132</v>
      </c>
      <c r="B16" s="232" t="s">
        <v>197</v>
      </c>
      <c r="C16" s="233" t="s">
        <v>122</v>
      </c>
      <c r="D16" s="234"/>
      <c r="E16" s="235" t="s">
        <v>123</v>
      </c>
      <c r="F16" s="233">
        <v>12</v>
      </c>
      <c r="G16" s="227">
        <f>D16*F16</f>
        <v>0</v>
      </c>
      <c r="H16" s="236"/>
      <c r="I16" s="237">
        <v>29.5</v>
      </c>
      <c r="J16" s="228">
        <f>I16*D16</f>
        <v>0</v>
      </c>
      <c r="K16" s="182"/>
      <c r="L16" s="183"/>
    </row>
    <row r="17" spans="1:12" x14ac:dyDescent="0.35">
      <c r="A17" s="238" t="s">
        <v>198</v>
      </c>
      <c r="B17" s="239" t="s">
        <v>199</v>
      </c>
      <c r="C17" s="239"/>
      <c r="D17" s="239"/>
      <c r="E17" s="239"/>
      <c r="F17" s="209"/>
      <c r="G17" s="240"/>
      <c r="H17" s="241">
        <f>SUM(G18:G20)</f>
        <v>0</v>
      </c>
      <c r="I17" s="242"/>
      <c r="J17" s="241">
        <f>SUM(J18:J20)</f>
        <v>0</v>
      </c>
      <c r="K17" s="241">
        <f>J17*0.21</f>
        <v>0</v>
      </c>
      <c r="L17" s="243">
        <f>J17*1.21</f>
        <v>0</v>
      </c>
    </row>
    <row r="18" spans="1:12" ht="29" x14ac:dyDescent="0.35">
      <c r="A18" s="244" t="s">
        <v>136</v>
      </c>
      <c r="B18" s="208" t="s">
        <v>200</v>
      </c>
      <c r="C18" s="209" t="s">
        <v>122</v>
      </c>
      <c r="D18" s="245"/>
      <c r="E18" s="246" t="s">
        <v>123</v>
      </c>
      <c r="F18" s="246">
        <v>12</v>
      </c>
      <c r="G18" s="213">
        <f>D18*F18</f>
        <v>0</v>
      </c>
      <c r="H18" s="247"/>
      <c r="I18" s="223">
        <v>29.5</v>
      </c>
      <c r="J18" s="215">
        <f>I18*D18</f>
        <v>0</v>
      </c>
      <c r="K18" s="216"/>
      <c r="L18" s="153"/>
    </row>
    <row r="19" spans="1:12" ht="29" x14ac:dyDescent="0.35">
      <c r="A19" s="217" t="s">
        <v>138</v>
      </c>
      <c r="B19" s="218" t="s">
        <v>201</v>
      </c>
      <c r="C19" s="230" t="s">
        <v>122</v>
      </c>
      <c r="D19" s="248"/>
      <c r="E19" s="219" t="s">
        <v>123</v>
      </c>
      <c r="F19" s="219">
        <v>12</v>
      </c>
      <c r="G19" s="222">
        <f>D19*F19</f>
        <v>0</v>
      </c>
      <c r="H19" s="222"/>
      <c r="I19" s="223">
        <v>29.5</v>
      </c>
      <c r="J19" s="224">
        <f>I19*D19</f>
        <v>0</v>
      </c>
      <c r="K19" s="160"/>
      <c r="L19" s="161"/>
    </row>
    <row r="20" spans="1:12" ht="29" x14ac:dyDescent="0.35">
      <c r="A20" s="249" t="s">
        <v>154</v>
      </c>
      <c r="B20" s="250" t="s">
        <v>133</v>
      </c>
      <c r="C20" s="230" t="s">
        <v>122</v>
      </c>
      <c r="D20" s="251"/>
      <c r="E20" s="230" t="s">
        <v>123</v>
      </c>
      <c r="F20" s="230">
        <v>12</v>
      </c>
      <c r="G20" s="252">
        <f>D20*F20</f>
        <v>0</v>
      </c>
      <c r="H20" s="253"/>
      <c r="I20" s="223">
        <v>29.5</v>
      </c>
      <c r="J20" s="254">
        <f>I20*D20</f>
        <v>0</v>
      </c>
      <c r="K20" s="255"/>
      <c r="L20" s="256"/>
    </row>
    <row r="21" spans="1:12" x14ac:dyDescent="0.35">
      <c r="A21" s="202" t="s">
        <v>202</v>
      </c>
      <c r="B21" s="203" t="s">
        <v>203</v>
      </c>
      <c r="C21" s="203"/>
      <c r="D21" s="203"/>
      <c r="E21" s="203"/>
      <c r="F21" s="203"/>
      <c r="G21" s="204"/>
      <c r="H21" s="205">
        <f>SUM(G22:G24)</f>
        <v>0</v>
      </c>
      <c r="I21" s="242"/>
      <c r="J21" s="205">
        <f>SUM(J22:J24)</f>
        <v>0</v>
      </c>
      <c r="K21" s="205">
        <f>J21*0.21</f>
        <v>0</v>
      </c>
      <c r="L21" s="206">
        <f>J21*1.21</f>
        <v>0</v>
      </c>
    </row>
    <row r="22" spans="1:12" ht="29" x14ac:dyDescent="0.35">
      <c r="A22" s="207" t="s">
        <v>204</v>
      </c>
      <c r="B22" s="208" t="s">
        <v>205</v>
      </c>
      <c r="C22" s="246" t="s">
        <v>122</v>
      </c>
      <c r="D22" s="245"/>
      <c r="E22" s="246" t="s">
        <v>123</v>
      </c>
      <c r="F22" s="257">
        <v>12</v>
      </c>
      <c r="G22" s="213">
        <f>D22*F22</f>
        <v>0</v>
      </c>
      <c r="H22" s="247"/>
      <c r="I22" s="237">
        <v>29.5</v>
      </c>
      <c r="J22" s="215">
        <f>I22*D22</f>
        <v>0</v>
      </c>
      <c r="K22" s="216"/>
      <c r="L22" s="258"/>
    </row>
    <row r="23" spans="1:12" ht="29" x14ac:dyDescent="0.35">
      <c r="A23" s="217" t="s">
        <v>206</v>
      </c>
      <c r="B23" s="218" t="s">
        <v>207</v>
      </c>
      <c r="C23" s="219" t="s">
        <v>122</v>
      </c>
      <c r="D23" s="248"/>
      <c r="E23" s="219" t="s">
        <v>123</v>
      </c>
      <c r="F23" s="259">
        <v>12</v>
      </c>
      <c r="G23" s="222">
        <f>D23*F23</f>
        <v>0</v>
      </c>
      <c r="H23" s="222"/>
      <c r="I23" s="223">
        <v>29.5</v>
      </c>
      <c r="J23" s="224">
        <f>I23*D23</f>
        <v>0</v>
      </c>
      <c r="K23" s="160"/>
      <c r="L23" s="161"/>
    </row>
    <row r="24" spans="1:12" ht="29" x14ac:dyDescent="0.35">
      <c r="A24" s="249" t="s">
        <v>208</v>
      </c>
      <c r="B24" s="250" t="s">
        <v>139</v>
      </c>
      <c r="C24" s="230" t="s">
        <v>122</v>
      </c>
      <c r="D24" s="251"/>
      <c r="E24" s="230" t="s">
        <v>123</v>
      </c>
      <c r="F24" s="260">
        <v>12</v>
      </c>
      <c r="G24" s="252">
        <f>D24*F24</f>
        <v>0</v>
      </c>
      <c r="H24" s="253"/>
      <c r="I24" s="223">
        <v>29.5</v>
      </c>
      <c r="J24" s="261">
        <f>I24*D24</f>
        <v>0</v>
      </c>
      <c r="K24" s="255"/>
      <c r="L24" s="262"/>
    </row>
    <row r="25" spans="1:12" x14ac:dyDescent="0.35">
      <c r="A25" s="238" t="s">
        <v>209</v>
      </c>
      <c r="B25" s="239" t="s">
        <v>210</v>
      </c>
      <c r="C25" s="239"/>
      <c r="D25" s="239"/>
      <c r="E25" s="239"/>
      <c r="F25" s="239"/>
      <c r="G25" s="240"/>
      <c r="H25" s="241"/>
      <c r="I25" s="242"/>
      <c r="J25" s="205">
        <f>SUM(J26:J43)</f>
        <v>0</v>
      </c>
      <c r="K25" s="205">
        <f>J25*0.21</f>
        <v>0</v>
      </c>
      <c r="L25" s="206">
        <f>J25*1.21</f>
        <v>0</v>
      </c>
    </row>
    <row r="26" spans="1:12" ht="29" x14ac:dyDescent="0.35">
      <c r="A26" s="263" t="s">
        <v>211</v>
      </c>
      <c r="B26" s="165" t="s">
        <v>212</v>
      </c>
      <c r="C26" s="166" t="s">
        <v>122</v>
      </c>
      <c r="D26" s="248"/>
      <c r="E26" s="246" t="s">
        <v>123</v>
      </c>
      <c r="F26" s="197">
        <v>12</v>
      </c>
      <c r="G26" s="227">
        <f>D26*F26</f>
        <v>0</v>
      </c>
      <c r="H26" s="264"/>
      <c r="I26" s="223">
        <v>29.5</v>
      </c>
      <c r="J26" s="265">
        <f>I26*D26</f>
        <v>0</v>
      </c>
      <c r="K26" s="160"/>
      <c r="L26" s="161"/>
    </row>
    <row r="27" spans="1:12" ht="29" x14ac:dyDescent="0.35">
      <c r="A27" s="263"/>
      <c r="B27" s="169" t="s">
        <v>142</v>
      </c>
      <c r="C27" s="166" t="s">
        <v>122</v>
      </c>
      <c r="D27" s="248"/>
      <c r="E27" s="266" t="s">
        <v>123</v>
      </c>
      <c r="F27" s="259">
        <v>12</v>
      </c>
      <c r="G27" s="222">
        <f>D27*F27</f>
        <v>0</v>
      </c>
      <c r="H27" s="222"/>
      <c r="I27" s="223">
        <v>29.5</v>
      </c>
      <c r="J27" s="228">
        <f>I27*D27</f>
        <v>0</v>
      </c>
      <c r="K27" s="160"/>
      <c r="L27" s="161"/>
    </row>
    <row r="28" spans="1:12" ht="29" x14ac:dyDescent="0.35">
      <c r="A28" s="263" t="s">
        <v>213</v>
      </c>
      <c r="B28" s="169" t="s">
        <v>214</v>
      </c>
      <c r="C28" s="166"/>
      <c r="D28" s="219"/>
      <c r="E28" s="233"/>
      <c r="F28" s="267"/>
      <c r="G28" s="236"/>
      <c r="H28" s="227"/>
      <c r="I28" s="223">
        <f>I29+I31+I33+I35+I37+I39+I41</f>
        <v>29.5</v>
      </c>
      <c r="J28" s="201"/>
      <c r="K28" s="160"/>
      <c r="L28" s="161"/>
    </row>
    <row r="29" spans="1:12" ht="29" x14ac:dyDescent="0.35">
      <c r="A29" s="263"/>
      <c r="B29" s="169" t="s">
        <v>145</v>
      </c>
      <c r="C29" s="166" t="s">
        <v>122</v>
      </c>
      <c r="D29" s="167"/>
      <c r="E29" s="219" t="s">
        <v>123</v>
      </c>
      <c r="F29" s="259"/>
      <c r="G29" s="222"/>
      <c r="H29" s="179" t="s">
        <v>215</v>
      </c>
      <c r="I29" s="268">
        <v>1</v>
      </c>
      <c r="J29" s="224">
        <f t="shared" ref="J29:J43" si="0">I29*D29</f>
        <v>0</v>
      </c>
      <c r="K29" s="160"/>
      <c r="L29" s="161"/>
    </row>
    <row r="30" spans="1:12" ht="29" x14ac:dyDescent="0.35">
      <c r="A30" s="263"/>
      <c r="B30" s="169" t="s">
        <v>146</v>
      </c>
      <c r="C30" s="176" t="s">
        <v>216</v>
      </c>
      <c r="D30" s="167"/>
      <c r="E30" s="219" t="s">
        <v>123</v>
      </c>
      <c r="F30" s="269"/>
      <c r="G30" s="222"/>
      <c r="H30" s="179" t="s">
        <v>217</v>
      </c>
      <c r="I30" s="268">
        <v>1</v>
      </c>
      <c r="J30" s="224">
        <f t="shared" si="0"/>
        <v>0</v>
      </c>
      <c r="K30" s="160"/>
      <c r="L30" s="161"/>
    </row>
    <row r="31" spans="1:12" ht="29" x14ac:dyDescent="0.35">
      <c r="A31" s="263"/>
      <c r="B31" s="169" t="s">
        <v>148</v>
      </c>
      <c r="C31" s="166" t="s">
        <v>122</v>
      </c>
      <c r="D31" s="167"/>
      <c r="E31" s="266" t="s">
        <v>123</v>
      </c>
      <c r="F31" s="259"/>
      <c r="G31" s="222"/>
      <c r="H31" s="179" t="s">
        <v>215</v>
      </c>
      <c r="I31" s="268">
        <v>3</v>
      </c>
      <c r="J31" s="224">
        <f t="shared" si="0"/>
        <v>0</v>
      </c>
      <c r="K31" s="160"/>
      <c r="L31" s="161"/>
    </row>
    <row r="32" spans="1:12" ht="29" x14ac:dyDescent="0.35">
      <c r="A32" s="263"/>
      <c r="B32" s="169" t="s">
        <v>149</v>
      </c>
      <c r="C32" s="176" t="s">
        <v>216</v>
      </c>
      <c r="D32" s="167"/>
      <c r="E32" s="219" t="s">
        <v>123</v>
      </c>
      <c r="F32" s="259"/>
      <c r="G32" s="222"/>
      <c r="H32" s="179" t="s">
        <v>217</v>
      </c>
      <c r="I32" s="268">
        <v>2</v>
      </c>
      <c r="J32" s="224">
        <f t="shared" si="0"/>
        <v>0</v>
      </c>
      <c r="K32" s="160"/>
      <c r="L32" s="161"/>
    </row>
    <row r="33" spans="1:12" ht="29" x14ac:dyDescent="0.35">
      <c r="A33" s="270"/>
      <c r="B33" s="169" t="s">
        <v>150</v>
      </c>
      <c r="C33" s="166" t="s">
        <v>122</v>
      </c>
      <c r="D33" s="167"/>
      <c r="E33" s="219" t="s">
        <v>123</v>
      </c>
      <c r="F33" s="197"/>
      <c r="G33" s="227"/>
      <c r="H33" s="179" t="s">
        <v>215</v>
      </c>
      <c r="I33" s="271">
        <v>7.5</v>
      </c>
      <c r="J33" s="201">
        <f t="shared" si="0"/>
        <v>0</v>
      </c>
      <c r="K33" s="182"/>
      <c r="L33" s="183"/>
    </row>
    <row r="34" spans="1:12" ht="29" x14ac:dyDescent="0.35">
      <c r="A34" s="270"/>
      <c r="B34" s="169" t="s">
        <v>151</v>
      </c>
      <c r="C34" s="176" t="s">
        <v>216</v>
      </c>
      <c r="D34" s="167"/>
      <c r="E34" s="266" t="s">
        <v>123</v>
      </c>
      <c r="F34" s="197"/>
      <c r="G34" s="227"/>
      <c r="H34" s="179" t="s">
        <v>217</v>
      </c>
      <c r="I34" s="271">
        <v>5</v>
      </c>
      <c r="J34" s="201">
        <f t="shared" si="0"/>
        <v>0</v>
      </c>
      <c r="K34" s="182"/>
      <c r="L34" s="183"/>
    </row>
    <row r="35" spans="1:12" ht="29" x14ac:dyDescent="0.35">
      <c r="A35" s="270"/>
      <c r="B35" s="169" t="s">
        <v>152</v>
      </c>
      <c r="C35" s="166" t="s">
        <v>122</v>
      </c>
      <c r="D35" s="167"/>
      <c r="E35" s="219" t="s">
        <v>123</v>
      </c>
      <c r="F35" s="197"/>
      <c r="G35" s="227"/>
      <c r="H35" s="179" t="s">
        <v>215</v>
      </c>
      <c r="I35" s="271">
        <v>1</v>
      </c>
      <c r="J35" s="201">
        <f t="shared" si="0"/>
        <v>0</v>
      </c>
      <c r="K35" s="182"/>
      <c r="L35" s="183"/>
    </row>
    <row r="36" spans="1:12" ht="29" x14ac:dyDescent="0.35">
      <c r="A36" s="270"/>
      <c r="B36" s="169" t="s">
        <v>153</v>
      </c>
      <c r="C36" s="176" t="s">
        <v>216</v>
      </c>
      <c r="D36" s="167"/>
      <c r="E36" s="266" t="s">
        <v>123</v>
      </c>
      <c r="F36" s="197"/>
      <c r="G36" s="227"/>
      <c r="H36" s="179" t="s">
        <v>217</v>
      </c>
      <c r="I36" s="271">
        <v>1</v>
      </c>
      <c r="J36" s="201">
        <f t="shared" si="0"/>
        <v>0</v>
      </c>
      <c r="K36" s="182"/>
      <c r="L36" s="183"/>
    </row>
    <row r="37" spans="1:12" ht="29" x14ac:dyDescent="0.35">
      <c r="A37" s="270"/>
      <c r="B37" s="311" t="s">
        <v>218</v>
      </c>
      <c r="C37" s="312" t="s">
        <v>122</v>
      </c>
      <c r="D37" s="314"/>
      <c r="E37" s="315" t="s">
        <v>123</v>
      </c>
      <c r="F37" s="316"/>
      <c r="G37" s="317"/>
      <c r="H37" s="318" t="s">
        <v>215</v>
      </c>
      <c r="I37" s="319">
        <v>0</v>
      </c>
      <c r="J37" s="320">
        <f t="shared" si="0"/>
        <v>0</v>
      </c>
      <c r="K37" s="322"/>
      <c r="L37" s="323"/>
    </row>
    <row r="38" spans="1:12" ht="29" x14ac:dyDescent="0.35">
      <c r="A38" s="270"/>
      <c r="B38" s="311" t="s">
        <v>219</v>
      </c>
      <c r="C38" s="313" t="s">
        <v>216</v>
      </c>
      <c r="D38" s="314"/>
      <c r="E38" s="315" t="s">
        <v>123</v>
      </c>
      <c r="F38" s="316"/>
      <c r="G38" s="317"/>
      <c r="H38" s="318" t="s">
        <v>217</v>
      </c>
      <c r="I38" s="319">
        <v>0</v>
      </c>
      <c r="J38" s="320">
        <f t="shared" si="0"/>
        <v>0</v>
      </c>
      <c r="K38" s="322"/>
      <c r="L38" s="323"/>
    </row>
    <row r="39" spans="1:12" ht="29" x14ac:dyDescent="0.35">
      <c r="A39" s="270"/>
      <c r="B39" s="169" t="s">
        <v>218</v>
      </c>
      <c r="C39" s="166" t="s">
        <v>122</v>
      </c>
      <c r="D39" s="234"/>
      <c r="E39" s="233" t="s">
        <v>123</v>
      </c>
      <c r="F39" s="197"/>
      <c r="G39" s="227"/>
      <c r="H39" s="179" t="s">
        <v>215</v>
      </c>
      <c r="I39" s="271">
        <v>17</v>
      </c>
      <c r="J39" s="201">
        <f t="shared" si="0"/>
        <v>0</v>
      </c>
      <c r="K39" s="182"/>
      <c r="L39" s="183"/>
    </row>
    <row r="40" spans="1:12" ht="29" x14ac:dyDescent="0.35">
      <c r="A40" s="270"/>
      <c r="B40" s="169" t="s">
        <v>219</v>
      </c>
      <c r="C40" s="176" t="s">
        <v>216</v>
      </c>
      <c r="D40" s="234"/>
      <c r="E40" s="233" t="s">
        <v>123</v>
      </c>
      <c r="F40" s="197"/>
      <c r="G40" s="227"/>
      <c r="H40" s="179" t="s">
        <v>217</v>
      </c>
      <c r="I40" s="271">
        <v>7</v>
      </c>
      <c r="J40" s="201">
        <f t="shared" si="0"/>
        <v>0</v>
      </c>
      <c r="K40" s="182"/>
      <c r="L40" s="183"/>
    </row>
    <row r="41" spans="1:12" ht="29" x14ac:dyDescent="0.35">
      <c r="A41" s="270"/>
      <c r="B41" s="311" t="s">
        <v>220</v>
      </c>
      <c r="C41" s="312" t="s">
        <v>122</v>
      </c>
      <c r="D41" s="314"/>
      <c r="E41" s="315" t="s">
        <v>123</v>
      </c>
      <c r="F41" s="316"/>
      <c r="G41" s="317"/>
      <c r="H41" s="318" t="s">
        <v>215</v>
      </c>
      <c r="I41" s="319">
        <v>0</v>
      </c>
      <c r="J41" s="320">
        <f t="shared" si="0"/>
        <v>0</v>
      </c>
      <c r="K41" s="182"/>
      <c r="L41" s="183"/>
    </row>
    <row r="42" spans="1:12" ht="29" x14ac:dyDescent="0.35">
      <c r="A42" s="270"/>
      <c r="B42" s="311" t="s">
        <v>221</v>
      </c>
      <c r="C42" s="313" t="s">
        <v>216</v>
      </c>
      <c r="D42" s="314"/>
      <c r="E42" s="321" t="s">
        <v>123</v>
      </c>
      <c r="F42" s="316"/>
      <c r="G42" s="317"/>
      <c r="H42" s="318" t="s">
        <v>217</v>
      </c>
      <c r="I42" s="319">
        <v>0</v>
      </c>
      <c r="J42" s="320">
        <f t="shared" si="0"/>
        <v>0</v>
      </c>
      <c r="K42" s="182"/>
      <c r="L42" s="183"/>
    </row>
    <row r="43" spans="1:12" x14ac:dyDescent="0.35">
      <c r="A43" s="272" t="s">
        <v>222</v>
      </c>
      <c r="B43" s="273" t="s">
        <v>155</v>
      </c>
      <c r="C43" s="233" t="s">
        <v>156</v>
      </c>
      <c r="D43" s="234"/>
      <c r="E43" s="233" t="s">
        <v>157</v>
      </c>
      <c r="F43" s="197">
        <v>12</v>
      </c>
      <c r="G43" s="227">
        <f>D43*F43</f>
        <v>0</v>
      </c>
      <c r="H43" s="227"/>
      <c r="I43" s="200">
        <v>30</v>
      </c>
      <c r="J43" s="201">
        <f t="shared" si="0"/>
        <v>0</v>
      </c>
      <c r="K43" s="182"/>
      <c r="L43" s="183"/>
    </row>
    <row r="44" spans="1:12" ht="29" x14ac:dyDescent="0.35">
      <c r="A44" s="238" t="s">
        <v>223</v>
      </c>
      <c r="B44" s="239" t="s">
        <v>224</v>
      </c>
      <c r="C44" s="239" t="s">
        <v>225</v>
      </c>
      <c r="D44" s="239"/>
      <c r="E44" s="239"/>
      <c r="F44" s="239"/>
      <c r="G44" s="240"/>
      <c r="H44" s="241"/>
      <c r="I44" s="242"/>
      <c r="J44" s="241"/>
      <c r="K44" s="241"/>
      <c r="L44" s="243"/>
    </row>
    <row r="45" spans="1:12" ht="15.75" customHeight="1" x14ac:dyDescent="0.35">
      <c r="A45" s="382" t="s">
        <v>226</v>
      </c>
      <c r="B45" s="382"/>
      <c r="C45" s="274"/>
      <c r="D45" s="274"/>
      <c r="E45" s="274"/>
      <c r="F45" s="274"/>
      <c r="G45" s="275">
        <f>SUM(G4:G44)</f>
        <v>0</v>
      </c>
      <c r="H45" s="276"/>
      <c r="I45" s="242"/>
      <c r="J45" s="277">
        <f>J3+J17+J21+J25</f>
        <v>0</v>
      </c>
      <c r="K45" s="241">
        <f>SUM(K2:K44)</f>
        <v>0</v>
      </c>
      <c r="L45" s="243">
        <f>SUM(L2:L44)</f>
        <v>0</v>
      </c>
    </row>
    <row r="46" spans="1:12" x14ac:dyDescent="0.35">
      <c r="A46" s="383"/>
      <c r="B46" s="383"/>
    </row>
    <row r="47" spans="1:12" ht="24" customHeight="1" x14ac:dyDescent="0.35">
      <c r="A47" s="384" t="s">
        <v>227</v>
      </c>
      <c r="B47" s="384"/>
      <c r="D47" s="10" t="s">
        <v>228</v>
      </c>
    </row>
    <row r="48" spans="1:12" x14ac:dyDescent="0.35">
      <c r="A48" s="278" t="s">
        <v>174</v>
      </c>
      <c r="B48" s="279">
        <f>SUM(D4,D15,D16)</f>
        <v>0</v>
      </c>
    </row>
    <row r="49" spans="1:11" x14ac:dyDescent="0.35">
      <c r="A49" s="278" t="s">
        <v>198</v>
      </c>
      <c r="B49" s="279">
        <f>SUM(D18,D19,D20)</f>
        <v>0</v>
      </c>
      <c r="D49" s="385" t="s">
        <v>229</v>
      </c>
      <c r="E49" s="386"/>
      <c r="F49" s="386"/>
      <c r="G49" s="386"/>
      <c r="H49" s="386"/>
      <c r="I49" s="386"/>
      <c r="J49" s="386"/>
      <c r="K49" s="386"/>
    </row>
    <row r="50" spans="1:11" x14ac:dyDescent="0.35">
      <c r="A50" s="278" t="s">
        <v>202</v>
      </c>
      <c r="B50" s="280">
        <f>SUM(D22,D23,D24)</f>
        <v>0</v>
      </c>
    </row>
    <row r="51" spans="1:11" x14ac:dyDescent="0.35">
      <c r="A51" s="281" t="s">
        <v>209</v>
      </c>
      <c r="B51" s="282" t="s">
        <v>230</v>
      </c>
    </row>
    <row r="52" spans="1:11" x14ac:dyDescent="0.35">
      <c r="A52" s="283"/>
      <c r="B52" s="283"/>
    </row>
    <row r="53" spans="1:11" x14ac:dyDescent="0.35">
      <c r="B53" s="126" t="s">
        <v>27</v>
      </c>
    </row>
    <row r="55" spans="1:11" ht="29" x14ac:dyDescent="0.35">
      <c r="B55" s="45" t="s">
        <v>28</v>
      </c>
      <c r="D55" s="284"/>
    </row>
    <row r="58" spans="1:11" ht="18.5" x14ac:dyDescent="0.45">
      <c r="A58" s="285" t="s">
        <v>231</v>
      </c>
      <c r="B58" s="286" t="s">
        <v>232</v>
      </c>
      <c r="C58" s="286"/>
      <c r="D58" s="286"/>
      <c r="E58" s="286"/>
    </row>
    <row r="60" spans="1:11" x14ac:dyDescent="0.35">
      <c r="B60" s="192" t="s">
        <v>233</v>
      </c>
    </row>
    <row r="61" spans="1:11" x14ac:dyDescent="0.35">
      <c r="B61" s="192" t="s">
        <v>163</v>
      </c>
    </row>
  </sheetData>
  <mergeCells count="4">
    <mergeCell ref="A45:B45"/>
    <mergeCell ref="A46:B46"/>
    <mergeCell ref="A47:B47"/>
    <mergeCell ref="D49:K49"/>
  </mergeCells>
  <dataValidations count="1">
    <dataValidation type="whole" operator="lessThanOrEqual" allowBlank="1" showInputMessage="1" showErrorMessage="1" sqref="H59" xr:uid="{00000000-0002-0000-0500-000000000000}">
      <formula1>0.7*H2</formula1>
      <formula2>0</formula2>
    </dataValidation>
  </dataValidations>
  <pageMargins left="0.7" right="0.7" top="0.78749999999999998" bottom="0.78749999999999998" header="0.511811023622047" footer="0.511811023622047"/>
  <pageSetup paperSize="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3:F19"/>
  <sheetViews>
    <sheetView topLeftCell="A9" zoomScale="110" zoomScaleNormal="110" workbookViewId="0">
      <selection activeCell="B10" sqref="B10"/>
    </sheetView>
  </sheetViews>
  <sheetFormatPr defaultColWidth="8.7265625" defaultRowHeight="14.5" x14ac:dyDescent="0.35"/>
  <cols>
    <col min="1" max="1" width="36.81640625" customWidth="1"/>
    <col min="2" max="3" width="27.1796875" customWidth="1"/>
    <col min="4" max="4" width="28.54296875" customWidth="1"/>
    <col min="5" max="5" width="15.7265625" customWidth="1"/>
    <col min="6" max="6" width="27.1796875" customWidth="1"/>
  </cols>
  <sheetData>
    <row r="3" spans="1:6" ht="29" x14ac:dyDescent="0.35">
      <c r="A3" s="49" t="s">
        <v>234</v>
      </c>
      <c r="B3" s="136" t="s">
        <v>235</v>
      </c>
      <c r="C3" s="136" t="s">
        <v>236</v>
      </c>
      <c r="D3" s="287" t="s">
        <v>237</v>
      </c>
      <c r="E3" s="136" t="s">
        <v>16</v>
      </c>
      <c r="F3" s="287" t="s">
        <v>238</v>
      </c>
    </row>
    <row r="4" spans="1:6" ht="29" x14ac:dyDescent="0.35">
      <c r="A4" s="288" t="s">
        <v>239</v>
      </c>
      <c r="B4" s="289"/>
      <c r="C4" s="290">
        <v>225</v>
      </c>
      <c r="D4" s="151">
        <f>B4*C4</f>
        <v>0</v>
      </c>
      <c r="E4" s="291">
        <f>0.21*D4</f>
        <v>0</v>
      </c>
      <c r="F4" s="35">
        <f>D4+E4</f>
        <v>0</v>
      </c>
    </row>
    <row r="5" spans="1:6" x14ac:dyDescent="0.35">
      <c r="A5" s="288" t="s">
        <v>240</v>
      </c>
      <c r="B5" s="292"/>
      <c r="C5" s="292"/>
      <c r="D5" s="293">
        <f>D4</f>
        <v>0</v>
      </c>
      <c r="E5" s="292">
        <f>SUM(E4:E4)</f>
        <v>0</v>
      </c>
      <c r="F5" s="294">
        <f>SUM(F4:F4)</f>
        <v>0</v>
      </c>
    </row>
    <row r="9" spans="1:6" ht="29" x14ac:dyDescent="0.35">
      <c r="A9" s="49" t="s">
        <v>241</v>
      </c>
      <c r="B9" s="136" t="s">
        <v>235</v>
      </c>
      <c r="C9" s="136" t="s">
        <v>242</v>
      </c>
      <c r="D9" s="287" t="s">
        <v>243</v>
      </c>
      <c r="E9" s="136" t="s">
        <v>16</v>
      </c>
      <c r="F9" s="287" t="s">
        <v>244</v>
      </c>
    </row>
    <row r="10" spans="1:6" ht="29" x14ac:dyDescent="0.35">
      <c r="A10" s="288" t="s">
        <v>245</v>
      </c>
      <c r="B10" s="289"/>
      <c r="C10" s="295">
        <f>330-75</f>
        <v>255</v>
      </c>
      <c r="D10" s="151">
        <f>C10*B10</f>
        <v>0</v>
      </c>
      <c r="E10" s="291">
        <f>0.21*D10</f>
        <v>0</v>
      </c>
      <c r="F10" s="35">
        <f>D10+E10</f>
        <v>0</v>
      </c>
    </row>
    <row r="11" spans="1:6" x14ac:dyDescent="0.35">
      <c r="A11" s="288" t="s">
        <v>240</v>
      </c>
      <c r="B11" s="292"/>
      <c r="C11" s="292"/>
      <c r="D11" s="293">
        <f>D10</f>
        <v>0</v>
      </c>
      <c r="E11" s="292">
        <f>SUM(E10:E10)</f>
        <v>0</v>
      </c>
      <c r="F11" s="294">
        <f>SUM(F10:F10)</f>
        <v>0</v>
      </c>
    </row>
    <row r="12" spans="1:6" x14ac:dyDescent="0.35">
      <c r="A12" s="46"/>
    </row>
    <row r="13" spans="1:6" ht="29" x14ac:dyDescent="0.35">
      <c r="A13" s="296" t="s">
        <v>246</v>
      </c>
      <c r="D13" s="13">
        <f>D11+D5</f>
        <v>0</v>
      </c>
    </row>
    <row r="14" spans="1:6" x14ac:dyDescent="0.35">
      <c r="A14" s="46"/>
      <c r="C14" s="10" t="s">
        <v>247</v>
      </c>
    </row>
    <row r="15" spans="1:6" ht="43.5" x14ac:dyDescent="0.35">
      <c r="A15" s="45" t="s">
        <v>28</v>
      </c>
    </row>
    <row r="16" spans="1:6" x14ac:dyDescent="0.35">
      <c r="A16" s="46"/>
    </row>
    <row r="17" spans="1:3" x14ac:dyDescent="0.35">
      <c r="A17" s="46" t="s">
        <v>248</v>
      </c>
      <c r="B17" s="46"/>
      <c r="C17" s="46"/>
    </row>
    <row r="18" spans="1:3" x14ac:dyDescent="0.35">
      <c r="A18" s="46" t="s">
        <v>249</v>
      </c>
    </row>
    <row r="19" spans="1:3" x14ac:dyDescent="0.35">
      <c r="A19" s="46" t="s">
        <v>250</v>
      </c>
    </row>
  </sheetData>
  <pageMargins left="0.7" right="0.7" top="0.78749999999999998" bottom="0.78749999999999998" header="0.511811023622047" footer="0.511811023622047"/>
  <pageSetup paperSize="9"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17"/>
  <sheetViews>
    <sheetView tabSelected="1" zoomScale="90" zoomScaleNormal="90" workbookViewId="0">
      <selection activeCell="C5" sqref="C5"/>
    </sheetView>
  </sheetViews>
  <sheetFormatPr defaultColWidth="8.7265625" defaultRowHeight="14.5" x14ac:dyDescent="0.35"/>
  <cols>
    <col min="1" max="1" width="35.81640625" customWidth="1"/>
    <col min="2" max="2" width="43.453125" customWidth="1"/>
    <col min="3" max="3" width="101" customWidth="1"/>
  </cols>
  <sheetData>
    <row r="1" spans="1:4" x14ac:dyDescent="0.35">
      <c r="A1" s="297" t="s">
        <v>251</v>
      </c>
      <c r="B1" s="298" t="s">
        <v>252</v>
      </c>
      <c r="C1" s="299" t="s">
        <v>253</v>
      </c>
    </row>
    <row r="2" spans="1:4" ht="174" x14ac:dyDescent="0.35">
      <c r="A2" s="387" t="s">
        <v>254</v>
      </c>
      <c r="B2" s="387"/>
      <c r="C2" s="300" t="s">
        <v>255</v>
      </c>
    </row>
    <row r="3" spans="1:4" ht="29" x14ac:dyDescent="0.35">
      <c r="A3" s="301" t="s">
        <v>12</v>
      </c>
      <c r="B3" s="302" t="s">
        <v>256</v>
      </c>
      <c r="C3" s="303" t="s">
        <v>257</v>
      </c>
      <c r="D3" s="127"/>
    </row>
    <row r="4" spans="1:4" ht="327" customHeight="1" x14ac:dyDescent="0.35">
      <c r="A4" s="304" t="s">
        <v>258</v>
      </c>
      <c r="B4" s="305" t="s">
        <v>259</v>
      </c>
      <c r="C4" s="306" t="s">
        <v>260</v>
      </c>
    </row>
    <row r="5" spans="1:4" ht="348" x14ac:dyDescent="0.35">
      <c r="A5" s="301" t="s">
        <v>261</v>
      </c>
      <c r="B5" s="305" t="s">
        <v>259</v>
      </c>
      <c r="C5" s="306" t="s">
        <v>294</v>
      </c>
    </row>
    <row r="6" spans="1:4" ht="145" x14ac:dyDescent="0.35">
      <c r="A6" s="301" t="s">
        <v>261</v>
      </c>
      <c r="B6" s="305" t="s">
        <v>262</v>
      </c>
      <c r="C6" s="306" t="s">
        <v>263</v>
      </c>
    </row>
    <row r="7" spans="1:4" ht="174" x14ac:dyDescent="0.35">
      <c r="A7" s="301" t="s">
        <v>8</v>
      </c>
      <c r="B7" s="305" t="s">
        <v>259</v>
      </c>
      <c r="C7" s="303" t="s">
        <v>264</v>
      </c>
    </row>
    <row r="8" spans="1:4" ht="130.5" x14ac:dyDescent="0.35">
      <c r="A8" s="301" t="s">
        <v>265</v>
      </c>
      <c r="B8" s="305" t="s">
        <v>259</v>
      </c>
      <c r="C8" s="303" t="s">
        <v>266</v>
      </c>
    </row>
    <row r="9" spans="1:4" ht="101.5" x14ac:dyDescent="0.35">
      <c r="A9" s="307" t="s">
        <v>267</v>
      </c>
      <c r="B9" s="305" t="s">
        <v>268</v>
      </c>
      <c r="C9" s="303" t="s">
        <v>269</v>
      </c>
    </row>
    <row r="11" spans="1:4" x14ac:dyDescent="0.35">
      <c r="A11" s="308"/>
    </row>
    <row r="13" spans="1:4" ht="15.5" x14ac:dyDescent="0.35">
      <c r="A13" s="309"/>
    </row>
    <row r="15" spans="1:4" s="127" customFormat="1" x14ac:dyDescent="0.35"/>
    <row r="16" spans="1:4" s="127" customFormat="1" x14ac:dyDescent="0.35"/>
    <row r="17" s="127" customFormat="1" x14ac:dyDescent="0.35"/>
  </sheetData>
  <mergeCells count="1">
    <mergeCell ref="A2:B2"/>
  </mergeCells>
  <pageMargins left="0.7" right="0.7" top="0.78749999999999998" bottom="0.78749999999999998" header="0.511811023622047" footer="0.511811023622047"/>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77CE0E594FF1E4EB1D59E09663F0AC5" ma:contentTypeVersion="6" ma:contentTypeDescription="Vytvoří nový dokument" ma:contentTypeScope="" ma:versionID="a85bf83e34f89e194aed7711e6139f7f">
  <xsd:schema xmlns:xsd="http://www.w3.org/2001/XMLSchema" xmlns:xs="http://www.w3.org/2001/XMLSchema" xmlns:p="http://schemas.microsoft.com/office/2006/metadata/properties" xmlns:ns2="9e5e8855-6707-4f2f-a009-3ac459a2cf62" targetNamespace="http://schemas.microsoft.com/office/2006/metadata/properties" ma:root="true" ma:fieldsID="c82ee67f37e0d17e7b32e53a533d3ffd" ns2:_="">
    <xsd:import namespace="9e5e8855-6707-4f2f-a009-3ac459a2cf6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5e8855-6707-4f2f-a009-3ac459a2cf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AA2544-7653-4658-8EE6-547702FE4F31}">
  <ds:schemaRefs>
    <ds:schemaRef ds:uri="http://schemas.microsoft.com/sharepoint/v3/contenttype/forms"/>
  </ds:schemaRefs>
</ds:datastoreItem>
</file>

<file path=customXml/itemProps2.xml><?xml version="1.0" encoding="utf-8"?>
<ds:datastoreItem xmlns:ds="http://schemas.openxmlformats.org/officeDocument/2006/customXml" ds:itemID="{2B348188-CE7A-4EDD-9657-CD6B7C606F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5e8855-6707-4f2f-a009-3ac459a2cf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A9D707-DE10-4831-84A5-91FD02048FBA}">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9e5e8855-6707-4f2f-a009-3ac459a2cf6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nabídková cena</vt:lpstr>
      <vt:lpstr>Cena Vytvoření služby</vt:lpstr>
      <vt:lpstr>Cena cloudových služeb 1-2</vt:lpstr>
      <vt:lpstr>Cena cloudových služeb 2-2</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P20</dc:creator>
  <cp:keywords/>
  <dc:description/>
  <cp:lastModifiedBy>Lenka Lelitovská</cp:lastModifiedBy>
  <cp:revision>44</cp:revision>
  <dcterms:created xsi:type="dcterms:W3CDTF">2021-11-24T11:14:05Z</dcterms:created>
  <dcterms:modified xsi:type="dcterms:W3CDTF">2022-05-26T17:32:32Z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0x010100F77CE0E594FF1E4EB1D59E09663F0AC5</vt:lpwstr>
  </property>
</Properties>
</file>