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6" yWindow="65426" windowWidth="19420" windowHeight="10420" tabRatio="500" firstSheet="2" activeTab="7"/>
  </bookViews>
  <sheets>
    <sheet name="Celková nabídková cena" sheetId="1" r:id="rId1"/>
    <sheet name="Cena Vytvoření služby" sheetId="2" r:id="rId2"/>
    <sheet name="Cena cloudových služeb 1-2" sheetId="9" r:id="rId3"/>
    <sheet name="Cena cloudových služeb 2-2" sheetId="3" r:id="rId4"/>
    <sheet name="Cena Pilotních služeb" sheetId="4" r:id="rId5"/>
    <sheet name="Cena Služeb provozu" sheetId="5" r:id="rId6"/>
    <sheet name="Cena Služeb rozvoje" sheetId="6" r:id="rId7"/>
    <sheet name="Pokyny k vyplnění" sheetId="7" r:id="rId8"/>
  </sheets>
  <definedNames/>
  <calcPr calcId="191029"/>
  <extLst/>
</workbook>
</file>

<file path=xl/sharedStrings.xml><?xml version="1.0" encoding="utf-8"?>
<sst xmlns="http://schemas.openxmlformats.org/spreadsheetml/2006/main" count="504" uniqueCount="295">
  <si>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</si>
  <si>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</si>
  <si>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</si>
  <si>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</si>
  <si>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</si>
  <si>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</si>
  <si>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</si>
  <si>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</si>
  <si>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</si>
  <si>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</si>
  <si>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r>
      <rPr>
        <b/>
        <sz val="11"/>
        <rFont val="Calibri"/>
        <family val="2"/>
      </rPr>
      <t xml:space="preserve">Cena cloudových služeb za </t>
    </r>
    <r>
      <rPr>
        <b/>
        <sz val="11"/>
        <color rgb="FFFF0000"/>
        <rFont val="Calibri"/>
        <family val="2"/>
      </rPr>
      <t>29,5</t>
    </r>
    <r>
      <rPr>
        <b/>
        <sz val="11"/>
        <rFont val="Calibri"/>
        <family val="2"/>
      </rPr>
      <t xml:space="preserve"> měsíce produkčního provozu</t>
    </r>
  </si>
  <si>
    <r>
      <rPr>
        <b/>
        <sz val="11"/>
        <rFont val="Calibri"/>
        <family val="2"/>
      </rPr>
      <t xml:space="preserve">Cena Služeb provozu za </t>
    </r>
    <r>
      <rPr>
        <b/>
        <sz val="11"/>
        <color rgb="FFFF0000"/>
        <rFont val="Calibri"/>
        <family val="2"/>
      </rPr>
      <t>29,5</t>
    </r>
    <r>
      <rPr>
        <b/>
        <sz val="11"/>
        <rFont val="Calibri"/>
        <family val="2"/>
      </rPr>
      <t xml:space="preserve"> měsíce produkčního provozu (bez ceny cloudových služeb)</t>
    </r>
  </si>
  <si>
    <t>Celková nabídková cena</t>
  </si>
  <si>
    <t>V oranžově označených polích je změněn počet měsíců</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</si>
  <si>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</si>
  <si>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</si>
  <si>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</si>
  <si>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</si>
  <si>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</si>
  <si>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</si>
  <si>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</si>
  <si>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Milník</t>
  </si>
  <si>
    <t>FAKTURACE Vytvoření služby GT FOTO</t>
  </si>
  <si>
    <t>Analytická a přípravná fáze</t>
  </si>
  <si>
    <r>
      <rPr>
        <b/>
        <sz val="11"/>
        <color rgb="FF000000"/>
        <rFont val="Calibri"/>
        <family val="2"/>
      </rPr>
      <t xml:space="preserve">Vlastní Implementace (implementace </t>
    </r>
    <r>
      <rPr>
        <b/>
        <sz val="11"/>
        <color rgb="FFFF0000"/>
        <rFont val="Calibri"/>
        <family val="2"/>
      </rPr>
      <t>prioritních</t>
    </r>
    <r>
      <rPr>
        <b/>
        <sz val="11"/>
        <color rgb="FF000000"/>
        <rFont val="Calibri"/>
        <family val="2"/>
      </rPr>
      <t xml:space="preserve"> Kritických služeb)</t>
    </r>
  </si>
  <si>
    <t>Implementace ostatních Kritických služeb  (v rámci Pilotního a akceptačního provozu)</t>
  </si>
  <si>
    <t>Implementace Požadovaných služeb včetně Finální akceptace (v rámci Pilotního a akceptačního provozu)</t>
  </si>
  <si>
    <t>ŽLUTĚ PODBARVENÁ POLE DOPLNÍ DODAVATEL</t>
  </si>
  <si>
    <t>BAREVNĚ ODLIŠENÉ POLE JE POUŽITO PRO STANOVENÍ CELKOVÉ NABÍDKOVÉ CENY</t>
  </si>
  <si>
    <r>
      <rPr>
        <sz val="11"/>
        <rFont val="Calibri"/>
        <family val="2"/>
      </rPr>
      <t xml:space="preserve">Dodavatel vyplní pouze žlutá pole.  Celková cena Vytvoření služby GF FOTO pak bude hrazena po dokončení částí Vytvoření služby GF FOTO označených v řádcích 9 až </t>
    </r>
    <r>
      <rPr>
        <sz val="11"/>
        <color rgb="FFFF0000"/>
        <rFont val="Calibri"/>
        <family val="2"/>
      </rPr>
      <t>12</t>
    </r>
    <r>
      <rPr>
        <sz val="11"/>
        <rFont val="Calibri"/>
        <family val="2"/>
      </rPr>
      <t xml:space="preserve">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r>
  </si>
  <si>
    <t>Název</t>
  </si>
  <si>
    <t>Název jednotky pro kalkulaci ceny služby*</t>
  </si>
  <si>
    <t>Cena jednotky služby (bez DPH)*</t>
  </si>
  <si>
    <t xml:space="preserve">Odhadovaný počet jednotek služby za jeden měsíc  provozu </t>
  </si>
  <si>
    <t>Odhadovaná cena/hodnota  za 6,5 měsíce od 16.9. 22 do 31.3. 23 bez DPH/počet fotografií</t>
  </si>
  <si>
    <t>Odhadovaný počet jednotek služby za jeden měsíc intenzivního provozu</t>
  </si>
  <si>
    <t>Odhadovaný počet jednotek služby za jeden měsíc běžného provozu</t>
  </si>
  <si>
    <t>Odhadovaná cena/hodnota  za 12 měsíců  (5 měs. intenzivního a 7 měs. běžného provozu) od 1.4 23 do 31.3 24 bez DPH/počet fotografií</t>
  </si>
  <si>
    <t>Celková modelová cena PAP - 18,5 měsíce</t>
  </si>
  <si>
    <t>Odhadovaná cena/hodnota produčního provozu za 12 měsíců  (5 měs. intenzivního a 7 měs. běžného provozu) bez DPH/počet fotografií</t>
  </si>
  <si>
    <t>Odhadovaná cena/hodnota produčního provozu za 5,5 měsíců  (3,5 měs. intenzivního a 2 měs. běžného provozu) bez DPH/počet fotografií</t>
  </si>
  <si>
    <t>Celková modelová cena za 29,5 měs. produčního provozu (bez DPH)</t>
  </si>
  <si>
    <t>Parametry scénáře</t>
  </si>
  <si>
    <t>Období plnění</t>
  </si>
  <si>
    <t>Pilotní a akceptační provoz od 16.9.2022 do 31.3.2023</t>
  </si>
  <si>
    <t>Pilotní a akceptační provoz od 1.4.2023 do 31.3.2024</t>
  </si>
  <si>
    <t>1.rok produčního provozu od 1.4.2024 do 31.3.2025</t>
  </si>
  <si>
    <t>2.rok produčního provozu od 1.4.2025 do 31.3.2026</t>
  </si>
  <si>
    <t>3. rok - zbylých 5,5 měsíců produčního provozu od 1.4.2026 do 15.9.2026</t>
  </si>
  <si>
    <t>Počet registrovaných uživatelů - žadatelů***</t>
  </si>
  <si>
    <t>Maximální počet současně pracujících uživatelů - žadatelů***</t>
  </si>
  <si>
    <t>Počet registrovaných pracovníků zadavatele***</t>
  </si>
  <si>
    <t>Maximální počet současně pracujících pracovníků zadavatele***</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</si>
  <si>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</si>
  <si>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</si>
  <si>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</si>
  <si>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</si>
  <si>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</si>
  <si>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</si>
  <si>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</si>
  <si>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</si>
  <si>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</si>
  <si>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</si>
  <si>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</si>
  <si>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</si>
  <si>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</si>
  <si>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</si>
  <si>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</si>
  <si>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</si>
  <si>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</si>
  <si>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</si>
  <si>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</si>
  <si>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</si>
  <si>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</si>
  <si>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</si>
  <si>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</si>
  <si>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</si>
  <si>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rPr>
        <sz val="11"/>
        <rFont val="Calibri"/>
        <family val="2"/>
      </rPr>
      <t>*** V těchto řádcích jsou tzv. styčné parametry služeb stanovené zadavatelem/Objednatelem (dále jen "</t>
    </r>
    <r>
      <rPr>
        <b/>
        <i/>
        <sz val="11"/>
        <rFont val="Calibri"/>
        <family val="2"/>
      </rPr>
      <t>styčné parametry Objednatele</t>
    </r>
    <r>
      <rPr>
        <sz val="11"/>
        <rFont val="Calibri"/>
        <family val="2"/>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</si>
  <si>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r>
      <rPr>
        <sz val="11"/>
        <rFont val="Calibri"/>
        <family val="2"/>
      </rPr>
      <t>**** V těchto řádcích jsou tzv. styčné parametry služeb navržené dodavatelem/Poskytovatelem (dále jen "</t>
    </r>
    <r>
      <rPr>
        <b/>
        <i/>
        <sz val="11"/>
        <rFont val="Calibri"/>
        <family val="2"/>
      </rPr>
      <t>styčné parametry Poskytovatele</t>
    </r>
    <r>
      <rPr>
        <sz val="11"/>
        <rFont val="Calibri"/>
        <family val="2"/>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</si>
  <si>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PAP= Pilotní a akceptační provoz</t>
  </si>
  <si>
    <t>Doplňující údaje pro vyčíslení odhadované ceny cloudových služeb jsou uvedeny v listu Cena cloudových služeb 2-2</t>
  </si>
  <si>
    <r>
      <t>Doplňující údaje ke scénáři pro vyčíslení odhadované ceny cloudových služeb</t>
    </r>
    <r>
      <rPr>
        <b/>
        <sz val="14"/>
        <color rgb="FFFF0000"/>
        <rFont val="Calibri"/>
        <family val="2"/>
      </rPr>
      <t xml:space="preserve"> dle listu Cena cloudových služeb 1-2</t>
    </r>
  </si>
  <si>
    <t xml:space="preserve">15 MB </t>
  </si>
  <si>
    <t>Uživatelé  pracují převážně v pracovních dnech  době mezi 8:00 a 16:00</t>
  </si>
  <si>
    <t>Změny cen cloudových služeb</t>
  </si>
  <si>
    <r>
      <rPr>
        <b/>
        <sz val="11"/>
        <rFont val="Calibri"/>
        <family val="2"/>
      </rPr>
      <t>1.</t>
    </r>
    <r>
      <rPr>
        <b/>
        <sz val="11"/>
        <color rgb="FF000000"/>
        <rFont val="Calibri"/>
        <family val="2"/>
      </rPr>
      <t>    Změna ceny cloudových služeb při změně ceníkových cen</t>
    </r>
  </si>
  <si>
    <r>
      <rPr>
        <sz val="11"/>
        <rFont val="Calibri"/>
        <family val="2"/>
      </rPr>
      <t>1.1. Jednotková cena cloudových služeb se v případě návrhu Poskytovatele zvýší o míru nárůstu ceny konkrétní cloudové služby na trhu za předchozích 12 měsíců (dále jen „</t>
    </r>
    <r>
      <rPr>
        <b/>
        <i/>
        <sz val="11"/>
        <rFont val="Calibri"/>
        <family val="2"/>
      </rPr>
      <t>míra nárůstu</t>
    </r>
    <r>
      <rPr>
        <sz val="11"/>
        <rFont val="Calibri"/>
        <family val="2"/>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</si>
  <si>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</si>
  <si>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rPr>
        <sz val="11"/>
        <rFont val="Calibri"/>
        <family val="2"/>
      </rPr>
      <t>1.3. Za počáteční hodnotu, k níž bude počítán meziroční nárůst cen, bude považována cena dle ceníků dle odst. 1.2 (dále jen „</t>
    </r>
    <r>
      <rPr>
        <b/>
        <i/>
        <sz val="11"/>
        <rFont val="Calibri"/>
        <family val="2"/>
      </rPr>
      <t>ceníky</t>
    </r>
    <r>
      <rPr>
        <sz val="11"/>
        <rFont val="Calibri"/>
        <family val="2"/>
      </rPr>
      <t>“ a „</t>
    </r>
    <r>
      <rPr>
        <b/>
        <i/>
        <sz val="11"/>
        <rFont val="Calibri"/>
        <family val="2"/>
      </rPr>
      <t>ceníkové ceny</t>
    </r>
    <r>
      <rPr>
        <sz val="11"/>
        <rFont val="Calibri"/>
        <family val="2"/>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rPr>
      <t>(tj. např. při zahájení Pilotního a akceptačního provozu k 1. 4. 2022 se míra nárůstu odvozuje od procentuálního rozdílu cen ke dni 1. 4. 2022 a 1. 4. 2023, v následujícím roce pak rozdíl mezi 1. 4. 2023 a 1. 4. 2024 atd.).</t>
    </r>
    <r>
      <rPr>
        <sz val="11"/>
        <rFont val="Calibri"/>
        <family val="2"/>
      </rPr>
      <t xml:space="preserve">  </t>
    </r>
  </si>
  <si>
    <r>
      <rPr>
        <sz val="11"/>
        <rFont val="Calibri"/>
        <family val="2"/>
      </rPr>
      <t>1.4. Jednotková cena cloudových služeb nebude automaticky navýšena na cenu cloudových služeb dle ceníků, ale nejvýše o procentuální míru nárustu těchto cen, přičemž však nebude vyšší než ceníkové ceny (</t>
    </r>
    <r>
      <rPr>
        <i/>
        <sz val="11"/>
        <rFont val="Calibri"/>
        <family val="2"/>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</si>
  <si>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</si>
  <si>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</si>
  <si>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</si>
  <si>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</si>
  <si>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</si>
  <si>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</si>
  <si>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</si>
  <si>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</si>
  <si>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</si>
  <si>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</si>
  <si>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</si>
  <si>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</si>
  <si>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 od 16.9.2022 do 31.3.2023</t>
  </si>
  <si>
    <t>Cena Pilotní části služeb od 1.4.2023 do 31.3.2024</t>
  </si>
  <si>
    <t>Cena Pilotních části služeb od 16.9.2022 do 31.3.2024</t>
  </si>
  <si>
    <t>ID aktivity</t>
  </si>
  <si>
    <t>Název aktivity</t>
  </si>
  <si>
    <t>Způsob stanovení ceny</t>
  </si>
  <si>
    <t>Jednotková cena (bez DPH)
pro období 16.9.2022 až 31.3.2023</t>
  </si>
  <si>
    <t>Jednotka</t>
  </si>
  <si>
    <t>Modelový počet aktivit za 6,5 měsíců</t>
  </si>
  <si>
    <t>Modelová cena za 6,5 měsíců (bez DPH)</t>
  </si>
  <si>
    <t>Modelová cena za 6,5 měsíců (s DPH)</t>
  </si>
  <si>
    <t>Jednotková cena (bez DPH)
pro období 1.4.2023 až 31.3.2024</t>
  </si>
  <si>
    <t>Modelový počet aktivit za 12 měsíců</t>
  </si>
  <si>
    <t>Modelová cena za 12  měsíců (bez DPH)</t>
  </si>
  <si>
    <t>Modelová cena za 12 měsíců (s DPH)</t>
  </si>
  <si>
    <t>Modelová cena za 18,5 měsíců (bez DPH)</t>
  </si>
  <si>
    <t>Modelová cena za 18,5 měsíců (s DPH)</t>
  </si>
  <si>
    <t>Služby provozu řešení služby GT FOTO ve členění na:</t>
  </si>
  <si>
    <t>A01</t>
  </si>
  <si>
    <t>Vlastní provoz a správa služby GT FOTO</t>
  </si>
  <si>
    <t>Paušální cena aktivity za měsíc</t>
  </si>
  <si>
    <t>Aktivita  v kalendářním měsíci</t>
  </si>
  <si>
    <t>A02</t>
  </si>
  <si>
    <t>Aktualizace dat/pořízení kopie dat</t>
  </si>
  <si>
    <t>Ocenění jedné realizované kopie dat služby GT FOTO z PROD do TEST prostředí</t>
  </si>
  <si>
    <t>Realizovaná kopie</t>
  </si>
  <si>
    <t>A03</t>
  </si>
  <si>
    <t>Bezpečnostní aktualizace služby GT FOTO</t>
  </si>
  <si>
    <t>A04</t>
  </si>
  <si>
    <t>Provozní aktualizace služby GT FOTO</t>
  </si>
  <si>
    <t>A06</t>
  </si>
  <si>
    <t>Opravy chyb služby GT FOTO</t>
  </si>
  <si>
    <t>A07</t>
  </si>
  <si>
    <t>Bezpečnostní monitoring  služby GT FOTO</t>
  </si>
  <si>
    <t>A08</t>
  </si>
  <si>
    <t>Monitoring provozu služby GT FOTO</t>
  </si>
  <si>
    <t>A09</t>
  </si>
  <si>
    <t>Vyhodnocení SLA parametrů provozu</t>
  </si>
  <si>
    <t>A10</t>
  </si>
  <si>
    <t>Zajištění  2. a 3. úrovně podpory Service Desku</t>
  </si>
  <si>
    <t xml:space="preserve">Zajištění provozu aplikace Service Desk </t>
  </si>
  <si>
    <t>A10-L1</t>
  </si>
  <si>
    <r>
      <t xml:space="preserve">Ceny zajištění služby 1. a </t>
    </r>
    <r>
      <rPr>
        <strike/>
        <sz val="11"/>
        <color rgb="FFFF0000"/>
        <rFont val="Calibri"/>
        <family val="2"/>
      </rPr>
      <t>2</t>
    </r>
    <r>
      <rPr>
        <sz val="11"/>
        <color rgb="FFFF0000"/>
        <rFont val="Calibri"/>
        <family val="2"/>
      </rPr>
      <t xml:space="preserve"> úrovně podpory pro koncové uživatele dle úrovní</t>
    </r>
  </si>
  <si>
    <t>Úroveň 1</t>
  </si>
  <si>
    <t>Přírůstek pro úroveň 1</t>
  </si>
  <si>
    <t>Cena přírůstku dle def. v Příl. č. 1</t>
  </si>
  <si>
    <t>Úroveň 2</t>
  </si>
  <si>
    <t>Přírůstek pro úroveň 2</t>
  </si>
  <si>
    <t>Úroveň 3</t>
  </si>
  <si>
    <t>Přírůstek pro úroveň 3</t>
  </si>
  <si>
    <t>Úroveň 4</t>
  </si>
  <si>
    <t>Přírůstek pro úroveň 4</t>
  </si>
  <si>
    <t>A11</t>
  </si>
  <si>
    <t>Školení uživatelů</t>
  </si>
  <si>
    <t>Ocenění 1 MD školení uživatelů</t>
  </si>
  <si>
    <t>MD (8 Hod)</t>
  </si>
  <si>
    <t>Celková modelová cena Pilotní části služeb</t>
  </si>
  <si>
    <t>Odstraněny služby A05</t>
  </si>
  <si>
    <t>Cena Pilotních služeb rozdělena pro účely nacenění na období od 16.9.2022 do 31.3.2023 a na období od 1.4.2023 do 31.3.2024</t>
  </si>
  <si>
    <t>Pozn. Cena Akceptační části služeb Pilotního a akceptačního provozu je zahrnuta v ceně Vytvoření služby GF FOTO.</t>
  </si>
  <si>
    <t>V tabulce uváděné ceny aktivit služby A10 jsou ceny za měsíc.</t>
  </si>
  <si>
    <t>Pokud bude cena poskytována v daném měsíci jen určitý počet dnů, bude denní cena vypočtena jako měsíční cena služby dělená počtem dnů v měsíci.</t>
  </si>
  <si>
    <t>ID služby</t>
  </si>
  <si>
    <t>Název služby</t>
  </si>
  <si>
    <t>Jednotková cena (bez DPH)</t>
  </si>
  <si>
    <t>Modelový počet aktivit/rok</t>
  </si>
  <si>
    <t>Cena aktivity/rok (bez DPH)</t>
  </si>
  <si>
    <t>Cena služby za 1 kalendářní rok (bez DPH)</t>
  </si>
  <si>
    <t>Počet  pro stanovení Modelové ceny Služeb</t>
  </si>
  <si>
    <t>Modelová cena Služeb za 29,5 měsíce  (bez DPH)</t>
  </si>
  <si>
    <t>Modelová cena Služeb za 29,5 měsíce (s DPH)</t>
  </si>
  <si>
    <t>IS01-IS04</t>
  </si>
  <si>
    <t>IS01</t>
  </si>
  <si>
    <t xml:space="preserve"> - Provoz  a správa Služby GT FOTO ve členění na:</t>
  </si>
  <si>
    <t>Ocenění jedné realizované kopie služby GT FOTO z PROD do TEST prostředí</t>
  </si>
  <si>
    <t>A03-1</t>
  </si>
  <si>
    <t>Realizace kompletního testu obnovy služby GT FOTO</t>
  </si>
  <si>
    <t>Ocenění realizace jednoho kompletního  testu obnovy služby GT FOTO</t>
  </si>
  <si>
    <t>Test obnovy</t>
  </si>
  <si>
    <t>A03-2</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</si>
  <si>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</si>
  <si>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</si>
  <si>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</si>
  <si>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</si>
  <si>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</si>
  <si>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</si>
  <si>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</si>
  <si>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</si>
  <si>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</si>
  <si>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</si>
  <si>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</si>
  <si>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</si>
  <si>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</si>
  <si>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A05</t>
  </si>
  <si>
    <t>Programové/projektové řízení</t>
  </si>
  <si>
    <t>Správa dokumentace</t>
  </si>
  <si>
    <t>IS02</t>
  </si>
  <si>
    <t xml:space="preserve"> - Údržba  služby GT FOTO</t>
  </si>
  <si>
    <t>Bezpečnostní aktualizace služby GT FOTO</t>
  </si>
  <si>
    <t>Provozní aktualizace služby GT FOTO</t>
  </si>
  <si>
    <t>IS03</t>
  </si>
  <si>
    <t xml:space="preserve"> - Dohled a monitoring služby GT FOTO</t>
  </si>
  <si>
    <t>A12</t>
  </si>
  <si>
    <t>Bezpečnostní monitoring provozu služby GT FOTO</t>
  </si>
  <si>
    <t>A13</t>
  </si>
  <si>
    <t>Provozní monitoring provozu služby GT FOTO</t>
  </si>
  <si>
    <t>A14</t>
  </si>
  <si>
    <t>IS04</t>
  </si>
  <si>
    <t xml:space="preserve"> - Uživatelská podpora služby GT FOTO</t>
  </si>
  <si>
    <t>A15</t>
  </si>
  <si>
    <t>Zajištění  2 . a 3. úrovně podpory Service Desku</t>
  </si>
  <si>
    <t>A15-L1</t>
  </si>
  <si>
    <r>
      <t xml:space="preserve">Zajištění služby 1. a </t>
    </r>
    <r>
      <rPr>
        <strike/>
        <sz val="11"/>
        <color rgb="FFFF0000"/>
        <rFont val="Calibri"/>
        <family val="2"/>
      </rPr>
      <t>2</t>
    </r>
    <r>
      <rPr>
        <sz val="11"/>
        <color rgb="FFFF0000"/>
        <rFont val="Calibri"/>
        <family val="2"/>
      </rPr>
      <t xml:space="preserve"> úrovně podpory pro koncové uživatele</t>
    </r>
  </si>
  <si>
    <t>Počet měsíců</t>
  </si>
  <si>
    <t>Cena přírůstku dle def. v Příl. č. 3</t>
  </si>
  <si>
    <t>Počet přírůstků</t>
  </si>
  <si>
    <t>Úroveň 5</t>
  </si>
  <si>
    <t>Přírůstek pro úroveň 5</t>
  </si>
  <si>
    <t>Úroveň 7</t>
  </si>
  <si>
    <t>Přírůstek pro úroveň 7</t>
  </si>
  <si>
    <t>A16</t>
  </si>
  <si>
    <t>IS07</t>
  </si>
  <si>
    <t xml:space="preserve"> - Poskytování cloudových služeb</t>
  </si>
  <si>
    <t>Uvedena na listu "Cena cloudových služeb"</t>
  </si>
  <si>
    <t>Celková modelová cena služeb</t>
  </si>
  <si>
    <t>Měsíční paušální ceny pro účely kreditace</t>
  </si>
  <si>
    <t>Odstraněny služby A07, A10, A17 (je nalistu  "Cena cloudových služeb) a A18, upravena délka čerpání služeb, změněn výpočet, aby odpovídal délce trvání + doplněny oranžově vyznačené řádky</t>
  </si>
  <si>
    <t>Odstraněna Úroveň 5 a Úroveň 7 a jejich přírůstky. Úroveň 6 přejmenovaná na Úroveň 5.</t>
  </si>
  <si>
    <t>Liší se podle období</t>
  </si>
  <si>
    <t>*</t>
  </si>
  <si>
    <t>Cena zátěžových testů bude uvedena pro 800 současně pracujících zaměstnanců Objednatele, 20 000 současně pracujících uživatelů typu žadatel a 10 typových transakcí celkem za oba typy uživatelů</t>
  </si>
  <si>
    <t>V tabulce uváděné ceny aktivit služby A15 jsou ceny za měsíc.</t>
  </si>
  <si>
    <t>Cena Služeb rozvoje v rámci Pilotních služeb (P01 - A12)</t>
  </si>
  <si>
    <r>
      <rPr>
        <b/>
        <sz val="11"/>
        <color rgb="FF000000"/>
        <rFont val="Calibri"/>
        <family val="2"/>
      </rPr>
      <t>Cena za 1 MD (bez DPH)</t>
    </r>
    <r>
      <rPr>
        <b/>
        <sz val="11"/>
        <rFont val="Calibri"/>
        <family val="2"/>
      </rPr>
      <t>*</t>
    </r>
  </si>
  <si>
    <t>Předpokládaný kalkulovaný počet MD/PAP</t>
  </si>
  <si>
    <t>Modelová cena Služeb rozvoje za 18,5 měsíců celkem (bez DPH)</t>
  </si>
  <si>
    <t>Modelová cena Služeb rozvoje za 18,5 měsíců celkem (s DPH)</t>
  </si>
  <si>
    <t>1 MD rozvojových prací - hodnota nezávisle na roli</t>
  </si>
  <si>
    <t>Celková (modelová) cena Služeb rozvoje</t>
  </si>
  <si>
    <t>Cena Služeb rozvoje v rámci produkčního provozu (P03 - IS05)</t>
  </si>
  <si>
    <r>
      <rPr>
        <b/>
        <sz val="11"/>
        <color rgb="FF000000"/>
        <rFont val="Calibri"/>
        <family val="2"/>
      </rPr>
      <t>Předpokládaný kalkulovaný počet MD/</t>
    </r>
    <r>
      <rPr>
        <b/>
        <sz val="11"/>
        <color rgb="FFFF0000"/>
        <rFont val="Calibri"/>
        <family val="2"/>
      </rPr>
      <t>29,5 měs</t>
    </r>
  </si>
  <si>
    <t>Modelová cena Služeb rozvoje za 29,5 měsíce celkem (bez DPH)</t>
  </si>
  <si>
    <t>Modelová cena Služeb rozvoje za 29,5 měsíce celkem (s DPH)</t>
  </si>
  <si>
    <t>1 MD rozvojových prací - hodnota nezávisle na roli**</t>
  </si>
  <si>
    <t>ŽLUTĚ PODBARVENÉ POLE DOPLNÍ DODAVATEL</t>
  </si>
  <si>
    <t>Změněny počty dnů rozvoje v jednotlivých obdobích.ale součet zůstal stejný</t>
  </si>
  <si>
    <t>* V souladu se zadávacími podmínkami nesmí být cena vyšší než 12000 Kč bez DPH</t>
  </si>
  <si>
    <t>** Cena za MD dle této položky se použije pro ocenění MD služby Exit.</t>
  </si>
  <si>
    <t>Nedohodnou-li se smluvní strany jinak, celkový počet MD rozvojových prací za první 4 roky plnění nebude vyšší než 720 MD, v dalším období ne více než 660 MD za každé 4 roky plnění.</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</si>
  <si>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</si>
  <si>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</si>
  <si>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</si>
  <si>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</si>
  <si>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</si>
  <si>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</si>
  <si>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</si>
  <si>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</si>
  <si>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</si>
  <si>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r>
      <rPr>
        <sz val="11"/>
        <rFont val="Calibri"/>
        <family val="2"/>
      </rPr>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t>
    </r>
    <r>
      <rPr>
        <sz val="11"/>
        <color rgb="FFFF0000"/>
        <rFont val="Calibri"/>
        <family val="2"/>
      </rPr>
      <t>prioritních</t>
    </r>
    <r>
      <rPr>
        <sz val="11"/>
        <rFont val="Calibri"/>
        <family val="2"/>
      </rPr>
      <t xml:space="preserve"> Kritických služeb),
</t>
    </r>
    <r>
      <rPr>
        <sz val="11"/>
        <color rgb="FFFF0000"/>
        <rFont val="Calibri"/>
        <family val="2"/>
      </rPr>
      <t xml:space="preserve">iii) Implementace ostatních Kritických služeb  (v rámci Pilotního a akceptačního provozu)
</t>
    </r>
    <r>
      <rPr>
        <sz val="11"/>
        <rFont val="Calibri"/>
        <family val="2"/>
      </rPr>
      <t xml:space="preserve">iv)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t>
    </r>
    <r>
      <rPr>
        <sz val="11"/>
        <color rgb="FFFF0000"/>
        <rFont val="Calibri"/>
        <family val="2"/>
      </rPr>
      <t>12</t>
    </r>
    <r>
      <rPr>
        <sz val="11"/>
        <rFont val="Calibri"/>
        <family val="2"/>
      </rPr>
      <t xml:space="preserve">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r>
  </si>
  <si>
    <t>Cena cloudových služeb</t>
  </si>
  <si>
    <t>Parametr 1 stanovený Poskytovatelem, Parametr 2 stanovený Poskytovatelem, Parametr 3 stanovený Poskytovatelem, Parametr 4 stanovený Poskytovatelem</t>
  </si>
  <si>
    <r>
      <t xml:space="preserve">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
</t>
    </r>
    <r>
      <rPr>
        <sz val="11"/>
        <color rgb="FFFF0000"/>
        <rFont val="Calibri"/>
        <family val="2"/>
      </rPr>
      <t>na Listu Cena Cloudových služeb 2-2 bylo doplněno vysvětlení pro nacenění listu Cloudových služeb 1-2</t>
    </r>
  </si>
  <si>
    <r>
      <t xml:space="preserve">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t>
    </r>
    <r>
      <rPr>
        <sz val="11"/>
        <color rgb="FFFF0000"/>
        <rFont val="Calibri"/>
        <family val="2"/>
      </rPr>
      <t>Dodavatel uvede do žlutých polí  v řádcích tabulky ceny služeb "Jednotková cena (bez DPH)" pro období od 16.9.2022 do 31.3.2023 a "Jednotková cena (bez DPH)"pro období 1.4.2023 až 31.3.2024</t>
    </r>
    <r>
      <rPr>
        <sz val="11"/>
        <rFont val="Calibri"/>
        <family val="2"/>
      </rPr>
      <t xml:space="preserve">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r>
  </si>
  <si>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</si>
  <si>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</si>
  <si>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</si>
  <si>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</si>
  <si>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</si>
  <si>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r>
      <t xml:space="preserve">Velikost </t>
    </r>
    <r>
      <rPr>
        <sz val="11"/>
        <color rgb="FFFF0000"/>
        <rFont val="Calibri"/>
        <family val="2"/>
      </rPr>
      <t>zdrojové</t>
    </r>
    <r>
      <rPr>
        <sz val="11"/>
        <rFont val="Calibri"/>
        <family val="2"/>
      </rPr>
      <t xml:space="preserve"> fotografie:</t>
    </r>
  </si>
  <si>
    <r>
      <t>Počet fotografií vložených</t>
    </r>
    <r>
      <rPr>
        <b/>
        <sz val="11"/>
        <color rgb="FFFF0000"/>
        <rFont val="Calibri"/>
        <family val="2"/>
      </rPr>
      <t xml:space="preserve"> (15 MB/1 zdrojová GTF)</t>
    </r>
    <r>
      <rPr>
        <b/>
        <sz val="11"/>
        <rFont val="Calibri"/>
        <family val="2"/>
      </rPr>
      <t>***</t>
    </r>
  </si>
  <si>
    <t xml:space="preserve">Požadovaná disková kapacita </t>
  </si>
  <si>
    <t>Meziměsíční přírůstek diskové kapacity</t>
  </si>
  <si>
    <t>1TB</t>
  </si>
  <si>
    <t>0,5 TB</t>
  </si>
  <si>
    <t>10TB</t>
  </si>
  <si>
    <t>2TB</t>
  </si>
  <si>
    <t>50 MB</t>
  </si>
  <si>
    <t>potřeba uložiště pro zdrojové GTF + aplikační požadavky</t>
  </si>
  <si>
    <t>Zálohování/kapacita cílového úložiště</t>
  </si>
  <si>
    <t>Přírůstek pro Zálohování/kapacitu cílového úložiště</t>
  </si>
  <si>
    <t>4TB</t>
  </si>
  <si>
    <t>1 TB</t>
  </si>
  <si>
    <t>40 TB</t>
  </si>
  <si>
    <t>40TB</t>
  </si>
  <si>
    <t>22TB</t>
  </si>
  <si>
    <t>5 TB</t>
  </si>
  <si>
    <t>60 TB</t>
  </si>
  <si>
    <t>32TB</t>
  </si>
  <si>
    <t>80 TB</t>
  </si>
  <si>
    <r>
      <t xml:space="preserve">Cena Služeb rozvoje za </t>
    </r>
    <r>
      <rPr>
        <b/>
        <sz val="11"/>
        <color rgb="FFFF0000"/>
        <rFont val="Calibri"/>
        <family val="2"/>
      </rPr>
      <t>29,5</t>
    </r>
    <r>
      <rPr>
        <b/>
        <sz val="11"/>
        <rFont val="Calibri"/>
        <family val="2"/>
      </rPr>
      <t xml:space="preserve"> měsíců produkčního provozu</t>
    </r>
  </si>
  <si>
    <t>Upravené trvání PAP a počty měsíců mírného a intenzivního provozu. Odpovídajícím způsobem upraveny i vzorce a počty fotek na konci období. Přidány řádky 9 - 12.</t>
  </si>
  <si>
    <t>V řádcích 9 a 11 je vymezen základní počet jednotek pro nacenění v rámci Požadované diskové kapacity a Zálohování/kapacity cílového úložiště v příslušném období. V řádcích 10 a 12 je pro nacenění vymezena jednotka přírůstku, která bude Objednatelem hrazena dle skutečného počtu spotřebovaných jednotek.</t>
  </si>
  <si>
    <r>
      <t>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t>
    </r>
    <r>
      <rPr>
        <sz val="11"/>
        <color rgb="FFFF0000"/>
        <rFont val="Calibri"/>
        <family val="2"/>
      </rPr>
      <t>17</t>
    </r>
    <r>
      <rPr>
        <sz val="11"/>
        <rFont val="Calibri"/>
        <family val="2"/>
      </rPr>
      <t xml:space="preserve"> tabulky s přihlédnutím k doplňujícím údajům ke scénáři pro vyčíslení odhadované ceny cloudových služeb uvedeným pod tabulkou. Domnívá-li se dodavatel, že parametry scénáře uvedenéo v řádcích 4-</t>
    </r>
    <r>
      <rPr>
        <sz val="11"/>
        <color rgb="FFFF0000"/>
        <rFont val="Calibri"/>
        <family val="2"/>
      </rPr>
      <t>17</t>
    </r>
    <r>
      <rPr>
        <sz val="11"/>
        <rFont val="Calibri"/>
        <family val="2"/>
      </rPr>
      <t xml:space="preserve"> tabulky nejsou pro odhad ceny cloudových služeb dostačující, pak v řádcích </t>
    </r>
    <r>
      <rPr>
        <sz val="11"/>
        <color rgb="FFFF0000"/>
        <rFont val="Calibri"/>
        <family val="2"/>
      </rPr>
      <t xml:space="preserve">18 </t>
    </r>
    <r>
      <rPr>
        <sz val="11"/>
        <rFont val="Calibri"/>
        <family val="2"/>
      </rPr>
      <t xml:space="preserve">až </t>
    </r>
    <r>
      <rPr>
        <sz val="11"/>
        <color rgb="FFFF0000"/>
        <rFont val="Calibri"/>
        <family val="2"/>
      </rPr>
      <t>21</t>
    </r>
    <r>
      <rPr>
        <sz val="11"/>
        <rFont val="Calibri"/>
        <family val="2"/>
      </rPr>
      <t xml:space="preserve">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</si>
</sst>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č_-;\-* #,##0.00\ _K_č_-;_-* &quot;-&quot;??\ _K_č_-;_-@_-"/>
    <numFmt numFmtId="165" formatCode="\ * #,##0.00&quot; Kč &quot;;\-* #,##0.00&quot; Kč &quot;;\ * \-#&quot; Kč &quot;;\ @\ "/>
    <numFmt numFmtId="166" formatCode="\ * #,##0.00&quot;      &quot;;\-* #,##0.00&quot;      &quot;;\ * \-#&quot;      &quot;;\ @\ "/>
    <numFmt numFmtId="167" formatCode="0\ %"/>
    <numFmt numFmtId="168" formatCode="\ * #,##0.00\ ;\-* #,##0.00\ ;\ * \-#\ ;\ @\ "/>
    <numFmt numFmtId="169" formatCode="\ * #,##0\ ;\-* #,##0\ ;\ * \-#\ ;\ @\ "/>
    <numFmt numFmtId="170" formatCode="\ * #,##0.00\ [$Kč-405]\ ;\-* #,##0.00\ [$Kč-405]\ ;\ * \-#\ [$Kč-405]\ ;\ @\ "/>
    <numFmt numFmtId="171" formatCode="#,##0.00\ &quot;Kč&quot;"/>
  </numFmts>
  <fonts count="24">
    <font>
      <sz val="11"/>
      <color rgb="FF000000"/>
      <name val="Calibri"/>
      <family val="2"/>
    </font>
    <font>
      <sz val="10"/>
      <name val="Arial"/>
      <family val="2"/>
    </font>
    <font>
      <b/>
      <sz val="14"/>
      <color rgb="FFFFFFFF"/>
      <name val="Calibri"/>
      <family val="2"/>
    </font>
    <font>
      <b/>
      <sz val="10"/>
      <color rgb="FF000000"/>
      <name val="Arial"/>
      <family val="2"/>
    </font>
    <font>
      <b/>
      <sz val="11"/>
      <name val="Calibri"/>
      <family val="2"/>
    </font>
    <font>
      <sz val="11"/>
      <color rgb="FF00B050"/>
      <name val="Calibri"/>
      <family val="2"/>
    </font>
    <font>
      <b/>
      <sz val="11"/>
      <color rgb="FFFF0000"/>
      <name val="Calibri"/>
      <family val="2"/>
    </font>
    <font>
      <b/>
      <sz val="10"/>
      <name val="Arial"/>
      <family val="2"/>
    </font>
    <font>
      <b/>
      <sz val="11"/>
      <color rgb="FF000000"/>
      <name val="Calibri"/>
      <family val="2"/>
    </font>
    <font>
      <sz val="11"/>
      <name val="Calibri"/>
      <family val="2"/>
    </font>
    <font>
      <sz val="11"/>
      <color rgb="FFFF0000"/>
      <name val="Calibri"/>
      <family val="2"/>
    </font>
    <font>
      <b/>
      <i/>
      <sz val="11"/>
      <name val="Calibri"/>
      <family val="2"/>
    </font>
    <font>
      <b/>
      <sz val="14"/>
      <name val="Calibri"/>
      <family val="2"/>
    </font>
    <font>
      <i/>
      <sz val="11"/>
      <name val="Calibri"/>
      <family val="2"/>
    </font>
    <font>
      <sz val="14"/>
      <name val="Calibri"/>
      <family val="2"/>
    </font>
    <font>
      <sz val="9"/>
      <name val="Verdana"/>
      <family val="2"/>
    </font>
    <font>
      <sz val="12"/>
      <color rgb="FF00B050"/>
      <name val="Calibri"/>
      <family val="2"/>
    </font>
    <font>
      <strike/>
      <sz val="11"/>
      <color rgb="FFFF0000"/>
      <name val="Calibri"/>
      <family val="2"/>
    </font>
    <font>
      <b/>
      <strike/>
      <sz val="11"/>
      <name val="Calibri"/>
      <family val="2"/>
    </font>
    <font>
      <strike/>
      <sz val="11"/>
      <name val="Calibri"/>
      <family val="2"/>
    </font>
    <font>
      <strike/>
      <sz val="11"/>
      <color rgb="FF000000"/>
      <name val="Calibri"/>
      <family val="2"/>
    </font>
    <font>
      <b/>
      <strike/>
      <sz val="11"/>
      <color rgb="FFFF0000"/>
      <name val="Calibri"/>
      <family val="2"/>
    </font>
    <font>
      <b/>
      <sz val="14"/>
      <color rgb="FF000000"/>
      <name val="Calibri"/>
      <family val="2"/>
    </font>
    <font>
      <b/>
      <sz val="14"/>
      <color rgb="FFFF0000"/>
      <name val="Calibri"/>
      <family val="2"/>
    </font>
  </fonts>
  <fills count="17">
    <fill>
      <patternFill/>
    </fill>
    <fill>
      <patternFill patternType="gray125"/>
    </fill>
    <fill>
      <patternFill patternType="solid">
        <fgColor rgb="FFC5E0B4"/>
        <bgColor indexed="64"/>
      </patternFill>
    </fill>
    <fill>
      <patternFill patternType="solid">
        <fgColor rgb="FFEDEDED"/>
        <bgColor indexed="64"/>
      </patternFill>
    </fill>
    <fill>
      <patternFill patternType="solid">
        <fgColor rgb="FFDAE3F3"/>
        <bgColor indexed="64"/>
      </patternFill>
    </fill>
    <fill>
      <patternFill patternType="solid">
        <fgColor rgb="FFF7F8FC"/>
        <bgColor indexed="64"/>
      </patternFill>
    </fill>
    <fill>
      <patternFill patternType="solid">
        <fgColor rgb="FF00B0F0"/>
        <bgColor indexed="64"/>
      </patternFill>
    </fill>
    <fill>
      <patternFill patternType="solid">
        <fgColor rgb="FFE2F0D9"/>
        <bgColor indexed="64"/>
      </patternFill>
    </fill>
    <fill>
      <patternFill patternType="solid">
        <fgColor rgb="FFB4C7E7"/>
        <bgColor indexed="64"/>
      </patternFill>
    </fill>
    <fill>
      <patternFill patternType="solid">
        <fgColor rgb="FFFFFF00"/>
        <bgColor indexed="64"/>
      </patternFill>
    </fill>
    <fill>
      <patternFill patternType="solid">
        <fgColor rgb="FFFFD966"/>
        <bgColor indexed="64"/>
      </patternFill>
    </fill>
    <fill>
      <patternFill patternType="solid">
        <fgColor rgb="FFFFFFFF"/>
        <bgColor indexed="64"/>
      </patternFill>
    </fill>
    <fill>
      <patternFill patternType="solid">
        <fgColor theme="9" tint="0.7999799847602844"/>
        <bgColor indexed="64"/>
      </patternFill>
    </fill>
    <fill>
      <patternFill patternType="solid">
        <fgColor rgb="FFED7D31"/>
        <bgColor indexed="64"/>
      </patternFill>
    </fill>
    <fill>
      <patternFill patternType="solid">
        <fgColor rgb="FF548235"/>
        <bgColor indexed="64"/>
      </patternFill>
    </fill>
    <fill>
      <patternFill patternType="solid">
        <fgColor rgb="FFA9D18E"/>
        <bgColor indexed="64"/>
      </patternFill>
    </fill>
    <fill>
      <patternFill patternType="solid">
        <fgColor theme="9" tint="0.5999900102615356"/>
        <bgColor indexed="64"/>
      </patternFill>
    </fill>
  </fills>
  <borders count="65">
    <border>
      <left/>
      <right/>
      <top/>
      <bottom/>
      <diagonal/>
    </border>
    <border>
      <left style="medium"/>
      <right style="thin">
        <color rgb="FF666666"/>
      </right>
      <top style="medium"/>
      <bottom/>
    </border>
    <border>
      <left style="thin">
        <color rgb="FF666666"/>
      </left>
      <right style="thin">
        <color rgb="FF666666"/>
      </right>
      <top style="medium"/>
      <bottom/>
    </border>
    <border>
      <left style="thin">
        <color rgb="FF666666"/>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medium"/>
      <top style="thin"/>
      <bottom style="thin"/>
    </border>
    <border>
      <left style="medium"/>
      <right style="medium"/>
      <top style="thin"/>
      <bottom style="medium"/>
    </border>
    <border>
      <left style="thin"/>
      <right style="thin"/>
      <top/>
      <botto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style="medium"/>
      <top style="medium"/>
      <bottom/>
    </border>
    <border>
      <left style="thin"/>
      <right style="medium"/>
      <top style="medium"/>
      <bottom/>
    </border>
    <border>
      <left/>
      <right style="thin"/>
      <top style="medium"/>
      <bottom style="medium"/>
    </border>
    <border>
      <left style="thin"/>
      <right/>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style="thin"/>
    </border>
    <border>
      <left style="thin"/>
      <right style="thin"/>
      <top style="thin"/>
      <bottom/>
    </border>
    <border>
      <left style="thin"/>
      <right/>
      <top style="thin"/>
      <bottom/>
    </border>
    <border>
      <left style="medium"/>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style="medium"/>
      <right/>
      <top style="thin"/>
      <bottom/>
    </border>
    <border>
      <left/>
      <right style="thin"/>
      <top style="medium"/>
      <bottom style="thin"/>
    </border>
    <border>
      <left/>
      <right style="thin"/>
      <top style="thin"/>
      <bottom style="thin"/>
    </border>
    <border>
      <left/>
      <right style="thin"/>
      <top style="thin"/>
      <bottom/>
    </border>
    <border>
      <left style="medium"/>
      <right/>
      <top/>
      <bottom style="thin"/>
    </border>
    <border>
      <left style="medium"/>
      <right/>
      <top style="thin"/>
      <bottom style="medium"/>
    </border>
    <border>
      <left style="thin"/>
      <right/>
      <top style="medium"/>
      <bottom style="thin"/>
    </border>
    <border>
      <left/>
      <right style="medium"/>
      <top/>
      <bottom/>
    </border>
    <border>
      <left style="medium"/>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0" fillId="0" borderId="0" applyBorder="0" applyProtection="0">
      <alignment/>
    </xf>
    <xf numFmtId="165" fontId="0" fillId="0" borderId="0" applyBorder="0" applyProtection="0">
      <alignment/>
    </xf>
    <xf numFmtId="167" fontId="0" fillId="0" borderId="0" applyBorder="0" applyProtection="0">
      <alignment/>
    </xf>
  </cellStyleXfs>
  <cellXfs count="390">
    <xf numFmtId="0" fontId="0" fillId="0" borderId="0" xfId="0"/>
    <xf numFmtId="0" fontId="0" fillId="2" borderId="1" xfId="0" applyFill="1" applyBorder="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left" wrapText="1"/>
    </xf>
    <xf numFmtId="165" fontId="0" fillId="4" borderId="5" xfId="0" applyNumberFormat="1" applyFill="1" applyBorder="1" applyAlignment="1">
      <alignment horizontal="right" wrapText="1"/>
    </xf>
    <xf numFmtId="165" fontId="0" fillId="2" borderId="5" xfId="0" applyNumberFormat="1" applyFill="1" applyBorder="1" applyAlignment="1">
      <alignment horizontal="right" wrapText="1"/>
    </xf>
    <xf numFmtId="165" fontId="0" fillId="2" borderId="6" xfId="0" applyNumberFormat="1" applyFill="1" applyBorder="1" applyAlignment="1">
      <alignment horizontal="right" wrapText="1"/>
    </xf>
    <xf numFmtId="0" fontId="4" fillId="5" borderId="4" xfId="0" applyFont="1" applyFill="1" applyBorder="1" applyAlignment="1">
      <alignment horizontal="left" wrapText="1"/>
    </xf>
    <xf numFmtId="0" fontId="5" fillId="0" borderId="0" xfId="0" applyFont="1"/>
    <xf numFmtId="0" fontId="6" fillId="0" borderId="0" xfId="0" applyFont="1"/>
    <xf numFmtId="0" fontId="7" fillId="6" borderId="7" xfId="0" applyFont="1" applyFill="1" applyBorder="1" applyAlignment="1">
      <alignment horizontal="left" wrapText="1"/>
    </xf>
    <xf numFmtId="165" fontId="7" fillId="6" borderId="8" xfId="0" applyNumberFormat="1" applyFont="1" applyFill="1" applyBorder="1" applyAlignment="1">
      <alignment horizontal="right" wrapText="1"/>
    </xf>
    <xf numFmtId="166" fontId="0" fillId="0" borderId="0" xfId="0" applyNumberFormat="1"/>
    <xf numFmtId="0" fontId="8" fillId="7" borderId="9" xfId="0" applyFont="1" applyFill="1" applyBorder="1" applyAlignment="1">
      <alignment horizontal="center" wrapText="1"/>
    </xf>
    <xf numFmtId="0" fontId="8" fillId="7" borderId="10" xfId="0" applyFont="1" applyFill="1" applyBorder="1" applyAlignment="1">
      <alignment horizontal="center" wrapText="1"/>
    </xf>
    <xf numFmtId="0" fontId="8" fillId="7" borderId="11" xfId="0" applyFont="1" applyFill="1" applyBorder="1" applyAlignment="1">
      <alignment horizontal="center" wrapText="1"/>
    </xf>
    <xf numFmtId="0" fontId="4" fillId="7" borderId="12" xfId="0" applyFont="1" applyFill="1" applyBorder="1" applyAlignment="1">
      <alignment wrapText="1"/>
    </xf>
    <xf numFmtId="165" fontId="8" fillId="8" borderId="13" xfId="0" applyNumberFormat="1" applyFont="1" applyFill="1" applyBorder="1" applyAlignment="1">
      <alignment wrapText="1"/>
    </xf>
    <xf numFmtId="165" fontId="8" fillId="7" borderId="13" xfId="0" applyNumberFormat="1" applyFont="1" applyFill="1" applyBorder="1" applyAlignment="1">
      <alignment wrapText="1"/>
    </xf>
    <xf numFmtId="165" fontId="0" fillId="7" borderId="14" xfId="0" applyNumberFormat="1" applyFill="1" applyBorder="1" applyAlignment="1">
      <alignment wrapText="1"/>
    </xf>
    <xf numFmtId="0" fontId="8" fillId="7" borderId="4" xfId="0" applyFont="1" applyFill="1" applyBorder="1" applyAlignment="1">
      <alignment wrapText="1"/>
    </xf>
    <xf numFmtId="165" fontId="8" fillId="9" borderId="5" xfId="0" applyNumberFormat="1" applyFont="1" applyFill="1" applyBorder="1" applyAlignment="1">
      <alignment wrapText="1"/>
    </xf>
    <xf numFmtId="165" fontId="8" fillId="7" borderId="5" xfId="0" applyNumberFormat="1" applyFont="1" applyFill="1" applyBorder="1" applyAlignment="1">
      <alignment wrapText="1"/>
    </xf>
    <xf numFmtId="165" fontId="0" fillId="7" borderId="6" xfId="0" applyNumberFormat="1" applyFill="1" applyBorder="1" applyAlignment="1">
      <alignment wrapText="1"/>
    </xf>
    <xf numFmtId="0" fontId="8" fillId="7" borderId="15" xfId="0" applyFont="1" applyFill="1" applyBorder="1" applyAlignment="1">
      <alignment wrapText="1"/>
    </xf>
    <xf numFmtId="165" fontId="8" fillId="9" borderId="16" xfId="0" applyNumberFormat="1" applyFont="1" applyFill="1" applyBorder="1" applyAlignment="1">
      <alignment wrapText="1"/>
    </xf>
    <xf numFmtId="165" fontId="8" fillId="7" borderId="17" xfId="0" applyNumberFormat="1" applyFont="1" applyFill="1" applyBorder="1" applyAlignment="1">
      <alignment wrapText="1"/>
    </xf>
    <xf numFmtId="165" fontId="0" fillId="7" borderId="18" xfId="0" applyNumberFormat="1" applyFill="1" applyBorder="1" applyAlignment="1">
      <alignment wrapText="1"/>
    </xf>
    <xf numFmtId="0" fontId="8" fillId="0" borderId="0" xfId="0" applyFont="1" applyAlignment="1">
      <alignment wrapText="1"/>
    </xf>
    <xf numFmtId="165" fontId="8" fillId="0" borderId="0" xfId="0" applyNumberFormat="1" applyFont="1" applyAlignment="1">
      <alignment wrapText="1"/>
    </xf>
    <xf numFmtId="165" fontId="0" fillId="0" borderId="0" xfId="0" applyNumberFormat="1" applyAlignment="1">
      <alignment wrapText="1"/>
    </xf>
    <xf numFmtId="0" fontId="6" fillId="7" borderId="19" xfId="0" applyFont="1" applyFill="1" applyBorder="1" applyAlignment="1">
      <alignment horizontal="center" wrapText="1"/>
    </xf>
    <xf numFmtId="0" fontId="8" fillId="7" borderId="19" xfId="0" applyFont="1" applyFill="1" applyBorder="1" applyAlignment="1">
      <alignment wrapText="1"/>
    </xf>
    <xf numFmtId="165" fontId="8" fillId="7" borderId="20" xfId="0" applyNumberFormat="1" applyFont="1" applyFill="1" applyBorder="1" applyAlignment="1">
      <alignment wrapText="1"/>
    </xf>
    <xf numFmtId="165" fontId="0" fillId="7" borderId="21" xfId="0" applyNumberFormat="1" applyFill="1" applyBorder="1" applyAlignment="1">
      <alignment wrapText="1"/>
    </xf>
    <xf numFmtId="167" fontId="0" fillId="7" borderId="6" xfId="22" applyFont="1" applyFill="1" applyBorder="1" applyAlignment="1" applyProtection="1">
      <alignment horizontal="center" wrapText="1"/>
      <protection/>
    </xf>
    <xf numFmtId="0" fontId="8" fillId="7" borderId="22" xfId="0" applyFont="1" applyFill="1" applyBorder="1" applyAlignment="1">
      <alignment wrapText="1"/>
    </xf>
    <xf numFmtId="0" fontId="6" fillId="7" borderId="23" xfId="0" applyFont="1" applyFill="1" applyBorder="1" applyAlignment="1">
      <alignment wrapText="1"/>
    </xf>
    <xf numFmtId="0" fontId="8" fillId="7" borderId="24" xfId="0" applyFont="1" applyFill="1" applyBorder="1" applyAlignment="1">
      <alignment wrapText="1"/>
    </xf>
    <xf numFmtId="167" fontId="0" fillId="7" borderId="18" xfId="22" applyFont="1" applyFill="1" applyBorder="1" applyAlignment="1" applyProtection="1">
      <alignment horizontal="center" wrapText="1"/>
      <protection/>
    </xf>
    <xf numFmtId="165" fontId="0" fillId="0" borderId="0" xfId="0" applyNumberFormat="1"/>
    <xf numFmtId="165" fontId="8" fillId="0" borderId="25" xfId="0" applyNumberFormat="1" applyFont="1" applyBorder="1" applyAlignment="1">
      <alignment wrapText="1"/>
    </xf>
    <xf numFmtId="0" fontId="0" fillId="9" borderId="0" xfId="0" applyFill="1"/>
    <xf numFmtId="0" fontId="0" fillId="0" borderId="0" xfId="0" applyAlignment="1">
      <alignment wrapText="1"/>
    </xf>
    <xf numFmtId="165" fontId="4" fillId="8" borderId="10" xfId="0" applyNumberFormat="1" applyFont="1" applyFill="1" applyBorder="1" applyAlignment="1">
      <alignment horizontal="center" wrapText="1"/>
    </xf>
    <xf numFmtId="0" fontId="9" fillId="0" borderId="0" xfId="0" applyFont="1"/>
    <xf numFmtId="0" fontId="9" fillId="0" borderId="0" xfId="0" applyFont="1" applyAlignment="1">
      <alignment wrapText="1"/>
    </xf>
    <xf numFmtId="0" fontId="10" fillId="0" borderId="0" xfId="0" applyFont="1" applyAlignment="1">
      <alignment wrapText="1"/>
    </xf>
    <xf numFmtId="0" fontId="4" fillId="7" borderId="26" xfId="0" applyFont="1" applyFill="1" applyBorder="1" applyAlignment="1">
      <alignment horizontal="center" wrapText="1"/>
    </xf>
    <xf numFmtId="0" fontId="4" fillId="7" borderId="2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left" wrapText="1"/>
    </xf>
    <xf numFmtId="0" fontId="4" fillId="7" borderId="29" xfId="0" applyFont="1" applyFill="1" applyBorder="1" applyAlignment="1">
      <alignment horizontal="center" wrapText="1"/>
    </xf>
    <xf numFmtId="0" fontId="4" fillId="7" borderId="30" xfId="0" applyFont="1" applyFill="1" applyBorder="1" applyAlignment="1">
      <alignment horizontal="center" wrapText="1"/>
    </xf>
    <xf numFmtId="169" fontId="4" fillId="7" borderId="27" xfId="20" applyNumberFormat="1" applyFont="1" applyFill="1" applyBorder="1" applyAlignment="1" applyProtection="1">
      <alignment horizontal="center" wrapText="1"/>
      <protection/>
    </xf>
    <xf numFmtId="0" fontId="4" fillId="7" borderId="31" xfId="0" applyFont="1" applyFill="1" applyBorder="1" applyAlignment="1">
      <alignment horizontal="center" wrapText="1"/>
    </xf>
    <xf numFmtId="169" fontId="4" fillId="7" borderId="26" xfId="20" applyNumberFormat="1" applyFont="1" applyFill="1" applyBorder="1" applyAlignment="1" applyProtection="1">
      <alignment horizontal="right" wrapText="1"/>
      <protection/>
    </xf>
    <xf numFmtId="169" fontId="4" fillId="7" borderId="27" xfId="20" applyNumberFormat="1" applyFont="1" applyFill="1" applyBorder="1" applyAlignment="1" applyProtection="1">
      <alignment horizontal="right" wrapText="1"/>
      <protection/>
    </xf>
    <xf numFmtId="169" fontId="4" fillId="7" borderId="31" xfId="20" applyNumberFormat="1" applyFont="1" applyFill="1" applyBorder="1" applyAlignment="1" applyProtection="1">
      <alignment horizontal="right" wrapText="1"/>
      <protection/>
    </xf>
    <xf numFmtId="169" fontId="4" fillId="7" borderId="30" xfId="20" applyNumberFormat="1" applyFont="1" applyFill="1" applyBorder="1" applyAlignment="1" applyProtection="1">
      <alignment horizontal="right" wrapText="1"/>
      <protection/>
    </xf>
    <xf numFmtId="1" fontId="4" fillId="7" borderId="27" xfId="20" applyNumberFormat="1" applyFont="1" applyFill="1" applyBorder="1" applyAlignment="1" applyProtection="1">
      <alignment horizontal="right" wrapText="1"/>
      <protection/>
    </xf>
    <xf numFmtId="169" fontId="4" fillId="10" borderId="31" xfId="0" applyNumberFormat="1" applyFont="1" applyFill="1" applyBorder="1" applyAlignment="1">
      <alignment horizontal="center" wrapText="1"/>
    </xf>
    <xf numFmtId="169" fontId="4" fillId="7" borderId="31" xfId="0" applyNumberFormat="1" applyFont="1" applyFill="1" applyBorder="1" applyAlignment="1">
      <alignment horizontal="center" wrapText="1"/>
    </xf>
    <xf numFmtId="0" fontId="4" fillId="9" borderId="26" xfId="0" applyFont="1" applyFill="1" applyBorder="1" applyAlignment="1">
      <alignment horizontal="left" wrapText="1"/>
    </xf>
    <xf numFmtId="1" fontId="4" fillId="9" borderId="26" xfId="20" applyNumberFormat="1" applyFont="1" applyFill="1" applyBorder="1" applyAlignment="1" applyProtection="1">
      <alignment horizontal="right" wrapText="1"/>
      <protection/>
    </xf>
    <xf numFmtId="1" fontId="4" fillId="9" borderId="27" xfId="20" applyNumberFormat="1" applyFont="1" applyFill="1" applyBorder="1" applyAlignment="1" applyProtection="1">
      <alignment horizontal="right" wrapText="1"/>
      <protection/>
    </xf>
    <xf numFmtId="169" fontId="4" fillId="9" borderId="26" xfId="20" applyNumberFormat="1" applyFont="1" applyFill="1" applyBorder="1" applyAlignment="1" applyProtection="1">
      <alignment horizontal="right" wrapText="1"/>
      <protection/>
    </xf>
    <xf numFmtId="169" fontId="4" fillId="9" borderId="27" xfId="20" applyNumberFormat="1" applyFont="1" applyFill="1" applyBorder="1" applyAlignment="1" applyProtection="1">
      <alignment horizontal="right" wrapText="1"/>
      <protection/>
    </xf>
    <xf numFmtId="0" fontId="4" fillId="7" borderId="9" xfId="0" applyFont="1" applyFill="1" applyBorder="1"/>
    <xf numFmtId="49" fontId="4" fillId="7" borderId="32" xfId="0" applyNumberFormat="1" applyFont="1" applyFill="1" applyBorder="1" applyAlignment="1">
      <alignment wrapText="1"/>
    </xf>
    <xf numFmtId="165" fontId="4" fillId="7" borderId="33" xfId="0" applyNumberFormat="1" applyFont="1" applyFill="1" applyBorder="1"/>
    <xf numFmtId="169" fontId="4" fillId="7" borderId="10" xfId="20" applyNumberFormat="1" applyFont="1" applyFill="1" applyBorder="1" applyProtection="1">
      <alignment/>
      <protection/>
    </xf>
    <xf numFmtId="165" fontId="4" fillId="7" borderId="11" xfId="0" applyNumberFormat="1" applyFont="1" applyFill="1" applyBorder="1"/>
    <xf numFmtId="165" fontId="4" fillId="7" borderId="9" xfId="0" applyNumberFormat="1" applyFont="1" applyFill="1" applyBorder="1"/>
    <xf numFmtId="165" fontId="4" fillId="7" borderId="10" xfId="0" applyNumberFormat="1" applyFont="1" applyFill="1" applyBorder="1"/>
    <xf numFmtId="4" fontId="4" fillId="7" borderId="10" xfId="0" applyNumberFormat="1" applyFont="1" applyFill="1" applyBorder="1"/>
    <xf numFmtId="165" fontId="4" fillId="7" borderId="34" xfId="0" applyNumberFormat="1" applyFont="1" applyFill="1" applyBorder="1"/>
    <xf numFmtId="0" fontId="4" fillId="0" borderId="0" xfId="0" applyFont="1"/>
    <xf numFmtId="0" fontId="9" fillId="9" borderId="12" xfId="0" applyFont="1" applyFill="1" applyBorder="1"/>
    <xf numFmtId="49" fontId="9" fillId="9" borderId="13" xfId="0" applyNumberFormat="1" applyFont="1" applyFill="1" applyBorder="1"/>
    <xf numFmtId="165" fontId="9" fillId="9" borderId="35" xfId="0" applyNumberFormat="1" applyFont="1" applyFill="1" applyBorder="1"/>
    <xf numFmtId="2" fontId="9" fillId="9" borderId="12" xfId="0" applyNumberFormat="1" applyFont="1" applyFill="1" applyBorder="1"/>
    <xf numFmtId="2" fontId="9" fillId="9" borderId="13" xfId="0" applyNumberFormat="1" applyFont="1" applyFill="1" applyBorder="1"/>
    <xf numFmtId="165" fontId="4" fillId="10" borderId="31" xfId="0" applyNumberFormat="1" applyFont="1" applyFill="1" applyBorder="1" applyAlignment="1">
      <alignment horizontal="center" wrapText="1"/>
    </xf>
    <xf numFmtId="165" fontId="4" fillId="7" borderId="36" xfId="0" applyNumberFormat="1" applyFont="1" applyFill="1" applyBorder="1"/>
    <xf numFmtId="49" fontId="9" fillId="9" borderId="5" xfId="0" applyNumberFormat="1" applyFont="1" applyFill="1" applyBorder="1"/>
    <xf numFmtId="165" fontId="9" fillId="9" borderId="37" xfId="0" applyNumberFormat="1" applyFont="1" applyFill="1" applyBorder="1"/>
    <xf numFmtId="2" fontId="9" fillId="9" borderId="4" xfId="0" applyNumberFormat="1" applyFont="1" applyFill="1" applyBorder="1"/>
    <xf numFmtId="2" fontId="9" fillId="9" borderId="5" xfId="0" applyNumberFormat="1" applyFont="1" applyFill="1" applyBorder="1"/>
    <xf numFmtId="49" fontId="9" fillId="9" borderId="38" xfId="0" applyNumberFormat="1" applyFont="1" applyFill="1" applyBorder="1"/>
    <xf numFmtId="165" fontId="9" fillId="9" borderId="39" xfId="0" applyNumberFormat="1" applyFont="1" applyFill="1" applyBorder="1"/>
    <xf numFmtId="2" fontId="9" fillId="9" borderId="40" xfId="0" applyNumberFormat="1" applyFont="1" applyFill="1" applyBorder="1"/>
    <xf numFmtId="2" fontId="9" fillId="9" borderId="38" xfId="0" applyNumberFormat="1" applyFont="1" applyFill="1" applyBorder="1"/>
    <xf numFmtId="0" fontId="4" fillId="7" borderId="26" xfId="0" applyFont="1" applyFill="1" applyBorder="1"/>
    <xf numFmtId="49" fontId="4" fillId="7" borderId="27" xfId="0" applyNumberFormat="1" applyFont="1" applyFill="1" applyBorder="1"/>
    <xf numFmtId="49" fontId="4" fillId="7" borderId="28" xfId="0" applyNumberFormat="1" applyFont="1" applyFill="1" applyBorder="1"/>
    <xf numFmtId="2" fontId="4" fillId="7" borderId="26" xfId="0" applyNumberFormat="1" applyFont="1" applyFill="1" applyBorder="1"/>
    <xf numFmtId="2" fontId="4" fillId="7" borderId="27" xfId="0" applyNumberFormat="1" applyFont="1" applyFill="1" applyBorder="1"/>
    <xf numFmtId="165" fontId="4" fillId="7" borderId="41" xfId="0" applyNumberFormat="1" applyFont="1" applyFill="1" applyBorder="1" applyAlignment="1">
      <alignment horizontal="center" wrapText="1"/>
    </xf>
    <xf numFmtId="49" fontId="4" fillId="0" borderId="42" xfId="0" applyNumberFormat="1" applyFont="1" applyBorder="1"/>
    <xf numFmtId="49" fontId="4" fillId="0" borderId="43" xfId="0" applyNumberFormat="1" applyFont="1" applyBorder="1"/>
    <xf numFmtId="2" fontId="4" fillId="0" borderId="43" xfId="0" applyNumberFormat="1" applyFont="1" applyBorder="1"/>
    <xf numFmtId="165" fontId="9" fillId="0" borderId="44" xfId="0" applyNumberFormat="1" applyFont="1" applyBorder="1"/>
    <xf numFmtId="0" fontId="4" fillId="7" borderId="45" xfId="0" applyFont="1" applyFill="1" applyBorder="1"/>
    <xf numFmtId="49" fontId="4" fillId="7" borderId="46" xfId="0" applyNumberFormat="1" applyFont="1" applyFill="1" applyBorder="1"/>
    <xf numFmtId="165" fontId="4" fillId="7" borderId="47" xfId="0" applyNumberFormat="1" applyFont="1" applyFill="1" applyBorder="1"/>
    <xf numFmtId="2" fontId="4" fillId="7" borderId="45" xfId="0" applyNumberFormat="1" applyFont="1" applyFill="1" applyBorder="1"/>
    <xf numFmtId="2" fontId="4" fillId="7" borderId="46" xfId="0" applyNumberFormat="1" applyFont="1" applyFill="1" applyBorder="1"/>
    <xf numFmtId="165" fontId="4" fillId="7" borderId="48" xfId="0" applyNumberFormat="1" applyFont="1" applyFill="1" applyBorder="1" applyAlignment="1">
      <alignment horizontal="center" wrapText="1"/>
    </xf>
    <xf numFmtId="0" fontId="9" fillId="9" borderId="4" xfId="0" applyFont="1" applyFill="1" applyBorder="1"/>
    <xf numFmtId="0" fontId="9" fillId="9" borderId="40" xfId="0" applyFont="1" applyFill="1" applyBorder="1"/>
    <xf numFmtId="0" fontId="9" fillId="9" borderId="5" xfId="0" applyFont="1" applyFill="1" applyBorder="1"/>
    <xf numFmtId="165" fontId="4" fillId="7" borderId="49" xfId="0" applyNumberFormat="1" applyFont="1" applyFill="1" applyBorder="1" applyAlignment="1">
      <alignment horizontal="center" wrapText="1"/>
    </xf>
    <xf numFmtId="165" fontId="9" fillId="7" borderId="36" xfId="0" applyNumberFormat="1" applyFont="1" applyFill="1" applyBorder="1"/>
    <xf numFmtId="49" fontId="4" fillId="7" borderId="10" xfId="0" applyNumberFormat="1" applyFont="1" applyFill="1" applyBorder="1"/>
    <xf numFmtId="2" fontId="4" fillId="7" borderId="9" xfId="0" applyNumberFormat="1" applyFont="1" applyFill="1" applyBorder="1"/>
    <xf numFmtId="2" fontId="4" fillId="7" borderId="10" xfId="0" applyNumberFormat="1" applyFont="1" applyFill="1" applyBorder="1"/>
    <xf numFmtId="165" fontId="4" fillId="7" borderId="11" xfId="0" applyNumberFormat="1" applyFont="1" applyFill="1" applyBorder="1" applyAlignment="1">
      <alignment horizontal="center" wrapText="1"/>
    </xf>
    <xf numFmtId="165" fontId="9" fillId="7" borderId="34" xfId="0" applyNumberFormat="1" applyFont="1" applyFill="1" applyBorder="1"/>
    <xf numFmtId="165" fontId="4" fillId="7" borderId="10" xfId="0" applyNumberFormat="1" applyFont="1" applyFill="1" applyBorder="1" applyAlignment="1">
      <alignment horizontal="center" wrapText="1"/>
    </xf>
    <xf numFmtId="49" fontId="4" fillId="0" borderId="7" xfId="0" applyNumberFormat="1" applyFont="1" applyBorder="1"/>
    <xf numFmtId="49" fontId="4" fillId="0" borderId="50" xfId="0" applyNumberFormat="1" applyFont="1" applyBorder="1"/>
    <xf numFmtId="165" fontId="9" fillId="0" borderId="51" xfId="0" applyNumberFormat="1" applyFont="1" applyBorder="1"/>
    <xf numFmtId="165" fontId="4" fillId="8" borderId="34" xfId="0" applyNumberFormat="1" applyFont="1" applyFill="1" applyBorder="1" applyAlignment="1">
      <alignment horizontal="center" wrapText="1"/>
    </xf>
    <xf numFmtId="49" fontId="4" fillId="7" borderId="10" xfId="0" applyNumberFormat="1" applyFont="1" applyFill="1" applyBorder="1" applyAlignment="1">
      <alignment horizontal="center"/>
    </xf>
    <xf numFmtId="0" fontId="9" fillId="9" borderId="0" xfId="0" applyFont="1" applyFill="1"/>
    <xf numFmtId="0" fontId="10" fillId="0" borderId="0" xfId="0" applyFont="1"/>
    <xf numFmtId="49" fontId="12" fillId="0" borderId="0" xfId="0" applyNumberFormat="1" applyFont="1" applyAlignment="1">
      <alignment wrapText="1"/>
    </xf>
    <xf numFmtId="0" fontId="9" fillId="0" borderId="52" xfId="0" applyFont="1" applyBorder="1"/>
    <xf numFmtId="0" fontId="9" fillId="0" borderId="53" xfId="0" applyFont="1" applyBorder="1"/>
    <xf numFmtId="0" fontId="9" fillId="0" borderId="54" xfId="0" applyFont="1" applyBorder="1"/>
    <xf numFmtId="0" fontId="9" fillId="0" borderId="7" xfId="0" applyFont="1" applyBorder="1"/>
    <xf numFmtId="0" fontId="9" fillId="0" borderId="50" xfId="0" applyFont="1" applyBorder="1"/>
    <xf numFmtId="0" fontId="9" fillId="0" borderId="51" xfId="0" applyFont="1" applyBorder="1"/>
    <xf numFmtId="0" fontId="8" fillId="7" borderId="26" xfId="0" applyFont="1" applyFill="1" applyBorder="1" applyAlignment="1">
      <alignment horizontal="center" wrapText="1"/>
    </xf>
    <xf numFmtId="0" fontId="8" fillId="7" borderId="27" xfId="0" applyFont="1" applyFill="1" applyBorder="1" applyAlignment="1">
      <alignment horizontal="center" wrapText="1"/>
    </xf>
    <xf numFmtId="0" fontId="6" fillId="7" borderId="27" xfId="0" applyFont="1" applyFill="1" applyBorder="1" applyAlignment="1">
      <alignment horizontal="center" wrapText="1"/>
    </xf>
    <xf numFmtId="165" fontId="6" fillId="7" borderId="27" xfId="0" applyNumberFormat="1" applyFont="1" applyFill="1" applyBorder="1" applyAlignment="1">
      <alignment horizontal="center" wrapText="1"/>
    </xf>
    <xf numFmtId="165" fontId="8" fillId="7" borderId="27" xfId="0" applyNumberFormat="1" applyFont="1" applyFill="1" applyBorder="1" applyAlignment="1">
      <alignment horizontal="center" wrapText="1"/>
    </xf>
    <xf numFmtId="165" fontId="6" fillId="7" borderId="31" xfId="0" applyNumberFormat="1" applyFont="1" applyFill="1" applyBorder="1" applyAlignment="1">
      <alignment horizontal="center" wrapText="1"/>
    </xf>
    <xf numFmtId="0" fontId="8" fillId="7" borderId="40" xfId="0" applyFont="1" applyFill="1" applyBorder="1" applyAlignment="1">
      <alignment vertical="center" wrapText="1"/>
    </xf>
    <xf numFmtId="0" fontId="8" fillId="7" borderId="38" xfId="0" applyFont="1" applyFill="1" applyBorder="1" applyAlignment="1">
      <alignment vertical="center" wrapText="1"/>
    </xf>
    <xf numFmtId="165" fontId="8" fillId="7" borderId="38" xfId="0" applyNumberFormat="1" applyFont="1" applyFill="1" applyBorder="1" applyAlignment="1">
      <alignment vertical="center" wrapText="1"/>
    </xf>
    <xf numFmtId="165" fontId="0" fillId="7" borderId="38" xfId="0" applyNumberFormat="1" applyFill="1" applyBorder="1" applyAlignment="1">
      <alignment wrapText="1"/>
    </xf>
    <xf numFmtId="165" fontId="0" fillId="7" borderId="41" xfId="0" applyNumberFormat="1" applyFill="1" applyBorder="1" applyAlignment="1">
      <alignment wrapText="1"/>
    </xf>
    <xf numFmtId="0" fontId="0" fillId="7" borderId="55" xfId="0" applyFill="1" applyBorder="1" applyAlignment="1">
      <alignment horizontal="center" vertical="center" wrapText="1"/>
    </xf>
    <xf numFmtId="0" fontId="0" fillId="7" borderId="19" xfId="0" applyFill="1" applyBorder="1" applyAlignment="1">
      <alignment horizontal="left" vertical="center" wrapText="1" indent="3"/>
    </xf>
    <xf numFmtId="0" fontId="0" fillId="7" borderId="20" xfId="0" applyFill="1" applyBorder="1" applyAlignment="1">
      <alignment vertical="center" wrapText="1"/>
    </xf>
    <xf numFmtId="170" fontId="8" fillId="9" borderId="20" xfId="21" applyNumberFormat="1" applyFont="1" applyFill="1" applyBorder="1" applyAlignment="1" applyProtection="1">
      <alignment horizontal="center" vertical="center" wrapText="1"/>
      <protection/>
    </xf>
    <xf numFmtId="2" fontId="10" fillId="7" borderId="20" xfId="0" applyNumberFormat="1" applyFont="1" applyFill="1" applyBorder="1" applyAlignment="1">
      <alignment horizontal="center" vertical="center" wrapText="1"/>
    </xf>
    <xf numFmtId="165" fontId="0" fillId="7" borderId="20" xfId="0" applyNumberFormat="1" applyFill="1" applyBorder="1" applyAlignment="1">
      <alignment vertical="center" wrapText="1"/>
    </xf>
    <xf numFmtId="165" fontId="9" fillId="7" borderId="20" xfId="0" applyNumberFormat="1" applyFont="1" applyFill="1" applyBorder="1" applyAlignment="1">
      <alignment wrapText="1"/>
    </xf>
    <xf numFmtId="165" fontId="9" fillId="7" borderId="21" xfId="0" applyNumberFormat="1" applyFont="1" applyFill="1" applyBorder="1" applyAlignment="1">
      <alignment wrapText="1"/>
    </xf>
    <xf numFmtId="0" fontId="0" fillId="7" borderId="22" xfId="0" applyFill="1" applyBorder="1" applyAlignment="1">
      <alignment horizontal="center" vertical="center" wrapText="1"/>
    </xf>
    <xf numFmtId="0" fontId="0" fillId="7" borderId="4" xfId="0" applyFill="1" applyBorder="1" applyAlignment="1">
      <alignment horizontal="left" vertical="center" wrapText="1" indent="3"/>
    </xf>
    <xf numFmtId="0" fontId="0" fillId="7" borderId="5" xfId="0" applyFill="1" applyBorder="1" applyAlignment="1">
      <alignment vertical="center" wrapText="1"/>
    </xf>
    <xf numFmtId="170" fontId="8" fillId="9" borderId="5" xfId="21" applyNumberFormat="1" applyFont="1" applyFill="1" applyBorder="1" applyAlignment="1" applyProtection="1">
      <alignment horizontal="center" vertical="center" wrapText="1"/>
      <protection/>
    </xf>
    <xf numFmtId="2" fontId="10" fillId="7" borderId="5" xfId="0" applyNumberFormat="1" applyFont="1" applyFill="1" applyBorder="1" applyAlignment="1">
      <alignment horizontal="center" vertical="center" wrapText="1"/>
    </xf>
    <xf numFmtId="165" fontId="0" fillId="7" borderId="5" xfId="0" applyNumberFormat="1" applyFill="1" applyBorder="1" applyAlignment="1">
      <alignment vertical="center" wrapText="1"/>
    </xf>
    <xf numFmtId="165" fontId="9" fillId="7" borderId="5" xfId="0" applyNumberFormat="1" applyFont="1" applyFill="1" applyBorder="1" applyAlignment="1">
      <alignment wrapText="1"/>
    </xf>
    <xf numFmtId="165" fontId="9" fillId="7" borderId="6" xfId="0" applyNumberFormat="1" applyFont="1" applyFill="1" applyBorder="1" applyAlignment="1">
      <alignment wrapText="1"/>
    </xf>
    <xf numFmtId="2" fontId="10" fillId="7" borderId="25" xfId="0"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2" fontId="10" fillId="7" borderId="38" xfId="0" applyNumberFormat="1" applyFont="1" applyFill="1" applyBorder="1" applyAlignment="1">
      <alignment horizontal="center" vertical="center" wrapText="1"/>
    </xf>
    <xf numFmtId="0" fontId="10" fillId="7" borderId="4" xfId="0" applyFont="1" applyFill="1" applyBorder="1" applyAlignment="1">
      <alignment horizontal="left" vertical="center" wrapText="1" indent="3"/>
    </xf>
    <xf numFmtId="0" fontId="10" fillId="7" borderId="5" xfId="0" applyFont="1" applyFill="1" applyBorder="1" applyAlignment="1">
      <alignment vertical="center" wrapText="1"/>
    </xf>
    <xf numFmtId="165" fontId="8" fillId="9" borderId="38" xfId="0" applyNumberFormat="1"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40" xfId="0" applyFont="1" applyFill="1" applyBorder="1" applyAlignment="1">
      <alignment horizontal="left" vertical="center" wrapText="1" indent="3"/>
    </xf>
    <xf numFmtId="165" fontId="10" fillId="7" borderId="5" xfId="0" applyNumberFormat="1" applyFont="1" applyFill="1" applyBorder="1" applyAlignment="1">
      <alignment vertical="center" wrapText="1"/>
    </xf>
    <xf numFmtId="165" fontId="10" fillId="7" borderId="5" xfId="0" applyNumberFormat="1" applyFont="1" applyFill="1" applyBorder="1" applyAlignment="1">
      <alignment wrapText="1"/>
    </xf>
    <xf numFmtId="165" fontId="10" fillId="7" borderId="6" xfId="0" applyNumberFormat="1" applyFont="1" applyFill="1" applyBorder="1" applyAlignment="1">
      <alignment wrapText="1"/>
    </xf>
    <xf numFmtId="165" fontId="10" fillId="7" borderId="38" xfId="0" applyNumberFormat="1" applyFont="1" applyFill="1" applyBorder="1" applyAlignment="1">
      <alignment vertical="center" wrapText="1"/>
    </xf>
    <xf numFmtId="165" fontId="10" fillId="7" borderId="38" xfId="0" applyNumberFormat="1" applyFont="1" applyFill="1" applyBorder="1" applyAlignment="1">
      <alignment wrapText="1"/>
    </xf>
    <xf numFmtId="165" fontId="10" fillId="7" borderId="41" xfId="0" applyNumberFormat="1" applyFont="1" applyFill="1" applyBorder="1" applyAlignment="1">
      <alignment wrapText="1"/>
    </xf>
    <xf numFmtId="0" fontId="10" fillId="7" borderId="38" xfId="0" applyFont="1" applyFill="1" applyBorder="1" applyAlignment="1">
      <alignment vertical="center" wrapText="1"/>
    </xf>
    <xf numFmtId="0" fontId="0" fillId="7" borderId="56" xfId="0" applyFill="1" applyBorder="1" applyAlignment="1">
      <alignment horizontal="center" vertical="center" wrapText="1"/>
    </xf>
    <xf numFmtId="0" fontId="0" fillId="7" borderId="40" xfId="0" applyFill="1" applyBorder="1" applyAlignment="1">
      <alignment horizontal="left" vertical="center" wrapText="1" indent="3"/>
    </xf>
    <xf numFmtId="0" fontId="0" fillId="7" borderId="38" xfId="0" applyFill="1" applyBorder="1" applyAlignment="1">
      <alignment vertical="center" wrapText="1"/>
    </xf>
    <xf numFmtId="0" fontId="0" fillId="7" borderId="38" xfId="0" applyFill="1" applyBorder="1" applyAlignment="1">
      <alignment horizontal="center" vertical="center" wrapText="1"/>
    </xf>
    <xf numFmtId="165" fontId="0" fillId="7" borderId="38" xfId="0" applyNumberFormat="1" applyFill="1" applyBorder="1" applyAlignment="1">
      <alignment vertical="center" wrapText="1"/>
    </xf>
    <xf numFmtId="165" fontId="9" fillId="7" borderId="38" xfId="0" applyNumberFormat="1" applyFont="1" applyFill="1" applyBorder="1" applyAlignment="1">
      <alignment wrapText="1"/>
    </xf>
    <xf numFmtId="165" fontId="9" fillId="7" borderId="41" xfId="0" applyNumberFormat="1" applyFont="1" applyFill="1" applyBorder="1" applyAlignment="1">
      <alignment wrapText="1"/>
    </xf>
    <xf numFmtId="0" fontId="8" fillId="7" borderId="32" xfId="0" applyFont="1" applyFill="1" applyBorder="1" applyAlignment="1">
      <alignment horizontal="left" wrapText="1"/>
    </xf>
    <xf numFmtId="165" fontId="8" fillId="8" borderId="33" xfId="0" applyNumberFormat="1" applyFont="1" applyFill="1" applyBorder="1" applyAlignment="1">
      <alignment horizontal="center" wrapText="1"/>
    </xf>
    <xf numFmtId="165" fontId="8" fillId="7" borderId="9" xfId="0" applyNumberFormat="1" applyFont="1" applyFill="1" applyBorder="1" applyAlignment="1">
      <alignment wrapText="1"/>
    </xf>
    <xf numFmtId="165" fontId="8" fillId="7" borderId="11" xfId="0" applyNumberFormat="1" applyFont="1" applyFill="1" applyBorder="1" applyAlignment="1">
      <alignment wrapText="1"/>
    </xf>
    <xf numFmtId="170" fontId="0" fillId="0" borderId="0" xfId="0" applyNumberFormat="1" applyAlignment="1">
      <alignment wrapText="1"/>
    </xf>
    <xf numFmtId="165" fontId="8" fillId="8" borderId="10" xfId="0" applyNumberFormat="1" applyFont="1" applyFill="1" applyBorder="1" applyAlignment="1">
      <alignment horizontal="center" wrapText="1"/>
    </xf>
    <xf numFmtId="0" fontId="13" fillId="0" borderId="0" xfId="0" applyFont="1" applyAlignment="1">
      <alignment wrapText="1"/>
    </xf>
    <xf numFmtId="0" fontId="5" fillId="0" borderId="0" xfId="0" applyFont="1" applyAlignment="1">
      <alignment wrapText="1"/>
    </xf>
    <xf numFmtId="0" fontId="0" fillId="10" borderId="0" xfId="0" applyFill="1"/>
    <xf numFmtId="165" fontId="9" fillId="0" borderId="0" xfId="0" applyNumberFormat="1" applyFont="1" applyAlignment="1">
      <alignment wrapText="1"/>
    </xf>
    <xf numFmtId="165" fontId="9" fillId="0" borderId="0" xfId="0" applyNumberFormat="1" applyFont="1"/>
    <xf numFmtId="165" fontId="4" fillId="7" borderId="27" xfId="0" applyNumberFormat="1" applyFont="1" applyFill="1" applyBorder="1" applyAlignment="1">
      <alignment horizontal="center" wrapText="1"/>
    </xf>
    <xf numFmtId="0" fontId="4" fillId="7" borderId="40" xfId="0" applyFont="1" applyFill="1" applyBorder="1" applyAlignment="1">
      <alignment vertical="center" wrapText="1"/>
    </xf>
    <xf numFmtId="0" fontId="4" fillId="7" borderId="38" xfId="0" applyFont="1" applyFill="1" applyBorder="1" applyAlignment="1">
      <alignment vertical="center" wrapText="1"/>
    </xf>
    <xf numFmtId="165" fontId="4" fillId="7" borderId="38" xfId="0" applyNumberFormat="1" applyFont="1" applyFill="1" applyBorder="1" applyAlignment="1">
      <alignment vertical="center" wrapText="1"/>
    </xf>
    <xf numFmtId="165" fontId="4" fillId="7" borderId="38" xfId="0" applyNumberFormat="1" applyFont="1" applyFill="1" applyBorder="1" applyAlignment="1">
      <alignment horizontal="center" wrapText="1"/>
    </xf>
    <xf numFmtId="0" fontId="4" fillId="7" borderId="38" xfId="0" applyFont="1" applyFill="1" applyBorder="1" applyAlignment="1">
      <alignment horizontal="center" wrapText="1"/>
    </xf>
    <xf numFmtId="165" fontId="9" fillId="7" borderId="38" xfId="0" applyNumberFormat="1" applyFont="1" applyFill="1" applyBorder="1" applyAlignment="1">
      <alignment horizontal="center" wrapText="1"/>
    </xf>
    <xf numFmtId="0" fontId="4" fillId="7" borderId="26" xfId="0" applyFont="1" applyFill="1" applyBorder="1" applyAlignment="1">
      <alignment vertical="center" wrapText="1"/>
    </xf>
    <xf numFmtId="0" fontId="4" fillId="7" borderId="27" xfId="0" applyFont="1" applyFill="1" applyBorder="1" applyAlignment="1">
      <alignment vertical="center" wrapText="1"/>
    </xf>
    <xf numFmtId="165" fontId="4" fillId="7" borderId="27" xfId="0" applyNumberFormat="1" applyFont="1" applyFill="1" applyBorder="1" applyAlignment="1">
      <alignment vertical="center" wrapText="1"/>
    </xf>
    <xf numFmtId="165" fontId="4" fillId="7" borderId="27" xfId="0" applyNumberFormat="1" applyFont="1" applyFill="1" applyBorder="1" applyAlignment="1">
      <alignment wrapText="1"/>
    </xf>
    <xf numFmtId="165" fontId="4" fillId="7" borderId="31" xfId="0" applyNumberFormat="1" applyFont="1" applyFill="1" applyBorder="1" applyAlignment="1">
      <alignment wrapText="1"/>
    </xf>
    <xf numFmtId="0" fontId="9" fillId="7" borderId="55" xfId="0" applyFont="1" applyFill="1" applyBorder="1" applyAlignment="1">
      <alignment horizontal="center" vertical="center" wrapText="1"/>
    </xf>
    <xf numFmtId="0" fontId="9" fillId="7" borderId="19" xfId="0" applyFont="1" applyFill="1" applyBorder="1" applyAlignment="1">
      <alignment horizontal="left" vertical="center" wrapText="1" indent="3"/>
    </xf>
    <xf numFmtId="0" fontId="9" fillId="7" borderId="10" xfId="0" applyFont="1" applyFill="1" applyBorder="1" applyAlignment="1">
      <alignment vertical="center" wrapText="1"/>
    </xf>
    <xf numFmtId="170" fontId="4" fillId="9" borderId="20" xfId="21" applyNumberFormat="1" applyFont="1" applyFill="1" applyBorder="1" applyAlignment="1" applyProtection="1">
      <alignment horizontal="center" vertical="center" wrapText="1"/>
      <protection/>
    </xf>
    <xf numFmtId="0" fontId="9" fillId="7" borderId="57" xfId="0" applyFont="1" applyFill="1" applyBorder="1" applyAlignment="1">
      <alignment vertical="center" wrapText="1"/>
    </xf>
    <xf numFmtId="0" fontId="9" fillId="7" borderId="27" xfId="0" applyFont="1" applyFill="1" applyBorder="1" applyAlignment="1">
      <alignment vertical="center" wrapText="1"/>
    </xf>
    <xf numFmtId="165" fontId="9" fillId="7" borderId="20" xfId="0" applyNumberFormat="1" applyFont="1" applyFill="1" applyBorder="1" applyAlignment="1">
      <alignment vertical="center" wrapText="1"/>
    </xf>
    <xf numFmtId="0" fontId="10" fillId="7" borderId="20" xfId="0" applyFont="1" applyFill="1" applyBorder="1" applyAlignment="1">
      <alignment horizontal="center" wrapText="1"/>
    </xf>
    <xf numFmtId="165" fontId="9" fillId="7" borderId="27" xfId="0" applyNumberFormat="1" applyFont="1" applyFill="1" applyBorder="1" applyAlignment="1">
      <alignment horizontal="center" wrapText="1"/>
    </xf>
    <xf numFmtId="165" fontId="9" fillId="7" borderId="27" xfId="0" applyNumberFormat="1" applyFont="1" applyFill="1" applyBorder="1" applyAlignment="1">
      <alignment wrapText="1"/>
    </xf>
    <xf numFmtId="0" fontId="9" fillId="7" borderId="22" xfId="0" applyFont="1" applyFill="1" applyBorder="1" applyAlignment="1">
      <alignment horizontal="center" vertical="center" wrapText="1"/>
    </xf>
    <xf numFmtId="0" fontId="9" fillId="7" borderId="4" xfId="0" applyFont="1" applyFill="1" applyBorder="1" applyAlignment="1">
      <alignment horizontal="left" vertical="center" wrapText="1" indent="3"/>
    </xf>
    <xf numFmtId="0" fontId="9" fillId="7" borderId="5" xfId="0" applyFont="1" applyFill="1" applyBorder="1" applyAlignment="1">
      <alignment vertical="center" wrapText="1"/>
    </xf>
    <xf numFmtId="170" fontId="4" fillId="9" borderId="5" xfId="21" applyNumberFormat="1" applyFont="1" applyFill="1" applyBorder="1" applyAlignment="1" applyProtection="1">
      <alignment horizontal="center" vertical="center" wrapText="1"/>
      <protection/>
    </xf>
    <xf numFmtId="0" fontId="9" fillId="7" borderId="58" xfId="0" applyFont="1" applyFill="1" applyBorder="1" applyAlignment="1">
      <alignment vertical="center" wrapText="1"/>
    </xf>
    <xf numFmtId="165" fontId="9" fillId="7" borderId="5" xfId="0" applyNumberFormat="1" applyFont="1" applyFill="1" applyBorder="1" applyAlignment="1">
      <alignment vertical="center" wrapText="1"/>
    </xf>
    <xf numFmtId="0" fontId="10" fillId="7" borderId="5" xfId="0" applyFont="1" applyFill="1" applyBorder="1" applyAlignment="1">
      <alignment horizontal="center" wrapText="1"/>
    </xf>
    <xf numFmtId="165" fontId="9" fillId="7" borderId="5" xfId="0" applyNumberFormat="1" applyFont="1" applyFill="1" applyBorder="1" applyAlignment="1">
      <alignment horizontal="center" wrapText="1"/>
    </xf>
    <xf numFmtId="170" fontId="4" fillId="7" borderId="5" xfId="21" applyNumberFormat="1" applyFont="1" applyFill="1" applyBorder="1" applyAlignment="1" applyProtection="1">
      <alignment horizontal="center" vertical="center" wrapText="1"/>
      <protection/>
    </xf>
    <xf numFmtId="0" fontId="10" fillId="7" borderId="25" xfId="0" applyFont="1" applyFill="1" applyBorder="1" applyAlignment="1">
      <alignment horizontal="center" wrapText="1"/>
    </xf>
    <xf numFmtId="165" fontId="9" fillId="7" borderId="38" xfId="0" applyNumberFormat="1" applyFont="1" applyFill="1" applyBorder="1" applyAlignment="1">
      <alignment vertical="center" wrapText="1"/>
    </xf>
    <xf numFmtId="165" fontId="9" fillId="7" borderId="25" xfId="0" applyNumberFormat="1" applyFont="1" applyFill="1" applyBorder="1" applyAlignment="1">
      <alignment horizontal="center" wrapText="1"/>
    </xf>
    <xf numFmtId="165" fontId="9" fillId="7" borderId="13" xfId="0" applyNumberFormat="1" applyFont="1" applyFill="1" applyBorder="1" applyAlignment="1">
      <alignment wrapText="1"/>
    </xf>
    <xf numFmtId="0" fontId="9" fillId="7" borderId="17" xfId="0" applyFont="1" applyFill="1" applyBorder="1" applyAlignment="1">
      <alignment vertical="center" wrapText="1"/>
    </xf>
    <xf numFmtId="0" fontId="9" fillId="7" borderId="56" xfId="0" applyFont="1" applyFill="1" applyBorder="1" applyAlignment="1">
      <alignment horizontal="center" vertical="center" wrapText="1"/>
    </xf>
    <xf numFmtId="0" fontId="9" fillId="7" borderId="40" xfId="0" applyFont="1" applyFill="1" applyBorder="1" applyAlignment="1">
      <alignment horizontal="left" vertical="center" wrapText="1" indent="3"/>
    </xf>
    <xf numFmtId="0" fontId="9" fillId="7" borderId="38" xfId="0" applyFont="1" applyFill="1" applyBorder="1" applyAlignment="1">
      <alignment vertical="center" wrapText="1"/>
    </xf>
    <xf numFmtId="165" fontId="4" fillId="9" borderId="38" xfId="0" applyNumberFormat="1" applyFont="1" applyFill="1" applyBorder="1" applyAlignment="1">
      <alignment horizontal="center" vertical="center" wrapText="1"/>
    </xf>
    <xf numFmtId="0" fontId="9" fillId="7" borderId="59" xfId="0" applyFont="1" applyFill="1" applyBorder="1" applyAlignment="1">
      <alignment vertical="center" wrapText="1"/>
    </xf>
    <xf numFmtId="165" fontId="9" fillId="7" borderId="25" xfId="0" applyNumberFormat="1" applyFont="1" applyFill="1" applyBorder="1" applyAlignment="1">
      <alignment vertical="center" wrapText="1"/>
    </xf>
    <xf numFmtId="0" fontId="10" fillId="7" borderId="13" xfId="0" applyFont="1" applyFill="1" applyBorder="1" applyAlignment="1">
      <alignment horizontal="center" wrapText="1"/>
    </xf>
    <xf numFmtId="0" fontId="4" fillId="7" borderId="9" xfId="0" applyFont="1" applyFill="1" applyBorder="1" applyAlignment="1">
      <alignment vertical="center" wrapText="1"/>
    </xf>
    <xf numFmtId="0" fontId="4" fillId="7" borderId="10" xfId="0" applyFont="1" applyFill="1" applyBorder="1" applyAlignment="1">
      <alignment vertical="center" wrapText="1"/>
    </xf>
    <xf numFmtId="165" fontId="4" fillId="7" borderId="10" xfId="0" applyNumberFormat="1" applyFont="1" applyFill="1" applyBorder="1" applyAlignment="1">
      <alignment vertical="center" wrapText="1"/>
    </xf>
    <xf numFmtId="165" fontId="4" fillId="7" borderId="10" xfId="0" applyNumberFormat="1" applyFont="1" applyFill="1" applyBorder="1" applyAlignment="1">
      <alignment wrapText="1"/>
    </xf>
    <xf numFmtId="0" fontId="4" fillId="7" borderId="10" xfId="0" applyFont="1" applyFill="1" applyBorder="1" applyAlignment="1">
      <alignment horizontal="center" wrapText="1"/>
    </xf>
    <xf numFmtId="165" fontId="4" fillId="7" borderId="11" xfId="0" applyNumberFormat="1" applyFont="1" applyFill="1" applyBorder="1" applyAlignment="1">
      <alignment wrapText="1"/>
    </xf>
    <xf numFmtId="0" fontId="9" fillId="7" borderId="60" xfId="0" applyFont="1" applyFill="1" applyBorder="1" applyAlignment="1">
      <alignment horizontal="center" vertical="center" wrapText="1"/>
    </xf>
    <xf numFmtId="165" fontId="4" fillId="9" borderId="20" xfId="0" applyNumberFormat="1" applyFont="1" applyFill="1" applyBorder="1" applyAlignment="1">
      <alignment horizontal="center" vertical="center" wrapText="1"/>
    </xf>
    <xf numFmtId="0" fontId="9" fillId="7" borderId="20" xfId="0" applyFont="1" applyFill="1" applyBorder="1" applyAlignment="1">
      <alignment vertical="center" wrapText="1"/>
    </xf>
    <xf numFmtId="165" fontId="9" fillId="7" borderId="27" xfId="0" applyNumberFormat="1" applyFont="1" applyFill="1" applyBorder="1" applyAlignment="1">
      <alignment vertical="center" wrapText="1"/>
    </xf>
    <xf numFmtId="165" fontId="4" fillId="9" borderId="5" xfId="0" applyNumberFormat="1" applyFont="1" applyFill="1" applyBorder="1" applyAlignment="1">
      <alignment horizontal="center" vertical="center" wrapText="1"/>
    </xf>
    <xf numFmtId="0" fontId="9" fillId="7" borderId="61" xfId="0" applyFont="1" applyFill="1" applyBorder="1" applyAlignment="1">
      <alignment horizontal="center" vertical="center" wrapText="1"/>
    </xf>
    <xf numFmtId="0" fontId="9" fillId="7" borderId="15" xfId="0" applyFont="1" applyFill="1" applyBorder="1" applyAlignment="1">
      <alignment horizontal="left" vertical="center" wrapText="1" indent="3"/>
    </xf>
    <xf numFmtId="165" fontId="4" fillId="9" borderId="17" xfId="0" applyNumberFormat="1" applyFont="1" applyFill="1" applyBorder="1" applyAlignment="1">
      <alignment horizontal="center" vertical="center" wrapText="1"/>
    </xf>
    <xf numFmtId="165" fontId="9" fillId="7" borderId="17" xfId="0" applyNumberFormat="1" applyFont="1" applyFill="1" applyBorder="1" applyAlignment="1">
      <alignment vertical="center" wrapText="1"/>
    </xf>
    <xf numFmtId="165" fontId="9" fillId="7" borderId="46" xfId="0" applyNumberFormat="1" applyFont="1" applyFill="1" applyBorder="1" applyAlignment="1">
      <alignment vertical="center" wrapText="1"/>
    </xf>
    <xf numFmtId="165" fontId="9" fillId="7" borderId="13" xfId="0" applyNumberFormat="1" applyFont="1" applyFill="1" applyBorder="1" applyAlignment="1">
      <alignment horizontal="center" wrapText="1"/>
    </xf>
    <xf numFmtId="165" fontId="9" fillId="7" borderId="46" xfId="0" applyNumberFormat="1" applyFont="1" applyFill="1" applyBorder="1" applyAlignment="1">
      <alignment wrapText="1"/>
    </xf>
    <xf numFmtId="165" fontId="9" fillId="7" borderId="18" xfId="0" applyNumberFormat="1" applyFont="1" applyFill="1" applyBorder="1" applyAlignment="1">
      <alignment wrapText="1"/>
    </xf>
    <xf numFmtId="0" fontId="4" fillId="7" borderId="20" xfId="0" applyFont="1" applyFill="1" applyBorder="1" applyAlignment="1">
      <alignment vertical="center" wrapText="1"/>
    </xf>
    <xf numFmtId="165" fontId="9" fillId="7" borderId="31" xfId="0" applyNumberFormat="1" applyFont="1" applyFill="1" applyBorder="1" applyAlignment="1">
      <alignment wrapText="1"/>
    </xf>
    <xf numFmtId="0" fontId="4" fillId="7" borderId="5" xfId="0" applyFont="1" applyFill="1" applyBorder="1" applyAlignment="1">
      <alignment vertical="center" wrapText="1"/>
    </xf>
    <xf numFmtId="0" fontId="4" fillId="7" borderId="17" xfId="0" applyFont="1" applyFill="1" applyBorder="1" applyAlignment="1">
      <alignment vertical="center" wrapText="1"/>
    </xf>
    <xf numFmtId="165" fontId="9" fillId="7" borderId="46" xfId="0" applyNumberFormat="1" applyFont="1" applyFill="1" applyBorder="1" applyAlignment="1">
      <alignment horizontal="center" wrapText="1"/>
    </xf>
    <xf numFmtId="165" fontId="9" fillId="7" borderId="48" xfId="0" applyNumberFormat="1" applyFont="1" applyFill="1" applyBorder="1" applyAlignment="1">
      <alignment wrapText="1"/>
    </xf>
    <xf numFmtId="0" fontId="10" fillId="7" borderId="4" xfId="0" applyFont="1" applyFill="1" applyBorder="1" applyAlignment="1">
      <alignment horizontal="center" vertical="center" wrapText="1"/>
    </xf>
    <xf numFmtId="165" fontId="9" fillId="7" borderId="13" xfId="0" applyNumberFormat="1" applyFont="1" applyFill="1" applyBorder="1" applyAlignment="1">
      <alignment vertical="center" wrapText="1"/>
    </xf>
    <xf numFmtId="165" fontId="9" fillId="7" borderId="20" xfId="0" applyNumberFormat="1" applyFont="1" applyFill="1" applyBorder="1" applyAlignment="1">
      <alignment horizontal="center" wrapText="1"/>
    </xf>
    <xf numFmtId="0" fontId="9" fillId="7" borderId="25" xfId="0" applyFont="1" applyFill="1" applyBorder="1" applyAlignment="1">
      <alignment vertical="center" wrapText="1"/>
    </xf>
    <xf numFmtId="0" fontId="4" fillId="7" borderId="25" xfId="0" applyFont="1" applyFill="1" applyBorder="1" applyAlignment="1">
      <alignment vertical="center" wrapText="1"/>
    </xf>
    <xf numFmtId="0" fontId="6" fillId="7" borderId="5" xfId="0" applyFont="1" applyFill="1" applyBorder="1" applyAlignment="1">
      <alignment horizontal="center" wrapText="1"/>
    </xf>
    <xf numFmtId="0" fontId="4" fillId="7" borderId="13" xfId="0" applyFont="1" applyFill="1" applyBorder="1" applyAlignment="1">
      <alignment vertical="center" wrapText="1"/>
    </xf>
    <xf numFmtId="0" fontId="10" fillId="7" borderId="40" xfId="0" applyFont="1" applyFill="1" applyBorder="1" applyAlignment="1">
      <alignment horizontal="center" vertical="center" wrapText="1"/>
    </xf>
    <xf numFmtId="0" fontId="6" fillId="7" borderId="38" xfId="0" applyFont="1" applyFill="1" applyBorder="1" applyAlignment="1">
      <alignment horizontal="center" wrapText="1"/>
    </xf>
    <xf numFmtId="0" fontId="9" fillId="7" borderId="40" xfId="0" applyFont="1" applyFill="1" applyBorder="1" applyAlignment="1">
      <alignment horizontal="center" vertical="center" wrapText="1"/>
    </xf>
    <xf numFmtId="0" fontId="9" fillId="7" borderId="38" xfId="0" applyFont="1" applyFill="1" applyBorder="1" applyAlignment="1">
      <alignment horizontal="left" vertical="center" wrapText="1" indent="3"/>
    </xf>
    <xf numFmtId="0" fontId="4" fillId="7" borderId="32" xfId="0" applyFont="1" applyFill="1" applyBorder="1" applyAlignment="1">
      <alignment horizontal="left" wrapText="1"/>
    </xf>
    <xf numFmtId="165" fontId="4" fillId="7" borderId="32" xfId="0" applyNumberFormat="1" applyFont="1" applyFill="1" applyBorder="1" applyAlignment="1">
      <alignment horizontal="left" wrapText="1"/>
    </xf>
    <xf numFmtId="165" fontId="9" fillId="7" borderId="10" xfId="0" applyNumberFormat="1" applyFont="1" applyFill="1" applyBorder="1" applyAlignment="1">
      <alignment wrapText="1"/>
    </xf>
    <xf numFmtId="165" fontId="4" fillId="8" borderId="10" xfId="0" applyNumberFormat="1" applyFont="1" applyFill="1" applyBorder="1"/>
    <xf numFmtId="0" fontId="4" fillId="7" borderId="4" xfId="0" applyFont="1" applyFill="1" applyBorder="1" applyAlignment="1">
      <alignment horizontal="left" wrapText="1"/>
    </xf>
    <xf numFmtId="170" fontId="4" fillId="7" borderId="6" xfId="0" applyNumberFormat="1" applyFont="1" applyFill="1" applyBorder="1" applyAlignment="1">
      <alignment horizontal="left" wrapText="1"/>
    </xf>
    <xf numFmtId="165" fontId="4" fillId="7" borderId="6" xfId="0" applyNumberFormat="1" applyFont="1" applyFill="1" applyBorder="1" applyAlignment="1">
      <alignment horizontal="left" wrapText="1"/>
    </xf>
    <xf numFmtId="0" fontId="4" fillId="7" borderId="15" xfId="0" applyFont="1" applyFill="1" applyBorder="1" applyAlignment="1">
      <alignment horizontal="left" wrapText="1"/>
    </xf>
    <xf numFmtId="165" fontId="6" fillId="7" borderId="18" xfId="0" applyNumberFormat="1" applyFont="1" applyFill="1" applyBorder="1" applyAlignment="1">
      <alignment horizontal="left" wrapText="1"/>
    </xf>
    <xf numFmtId="0" fontId="4" fillId="0" borderId="0" xfId="0" applyFont="1" applyAlignment="1">
      <alignment horizontal="left" wrapText="1"/>
    </xf>
    <xf numFmtId="170" fontId="9" fillId="0" borderId="0" xfId="0" applyNumberFormat="1" applyFont="1" applyAlignment="1">
      <alignment wrapText="1"/>
    </xf>
    <xf numFmtId="0" fontId="14" fillId="0" borderId="0" xfId="0" applyFont="1" applyAlignment="1">
      <alignment horizontal="right" wrapText="1"/>
    </xf>
    <xf numFmtId="0" fontId="15" fillId="0" borderId="0" xfId="0" applyFont="1"/>
    <xf numFmtId="0" fontId="6" fillId="7" borderId="31" xfId="0" applyFont="1" applyFill="1" applyBorder="1" applyAlignment="1">
      <alignment horizontal="center" wrapText="1"/>
    </xf>
    <xf numFmtId="0" fontId="4" fillId="7" borderId="42" xfId="0" applyFont="1" applyFill="1" applyBorder="1" applyAlignment="1">
      <alignment wrapText="1"/>
    </xf>
    <xf numFmtId="165" fontId="0" fillId="9" borderId="20" xfId="0" applyNumberFormat="1" applyFill="1" applyBorder="1" applyAlignment="1" applyProtection="1">
      <alignment vertical="center" wrapText="1"/>
      <protection locked="0"/>
    </xf>
    <xf numFmtId="0" fontId="10" fillId="7" borderId="10" xfId="0" applyFont="1" applyFill="1" applyBorder="1" applyAlignment="1">
      <alignment wrapText="1"/>
    </xf>
    <xf numFmtId="165" fontId="0" fillId="7" borderId="20" xfId="0" applyNumberFormat="1" applyFill="1" applyBorder="1" applyAlignment="1">
      <alignment wrapText="1"/>
    </xf>
    <xf numFmtId="165" fontId="0" fillId="7" borderId="10" xfId="0" applyNumberFormat="1" applyFill="1" applyBorder="1" applyAlignment="1">
      <alignment wrapText="1"/>
    </xf>
    <xf numFmtId="165" fontId="8" fillId="8" borderId="10" xfId="0" applyNumberFormat="1" applyFont="1" applyFill="1" applyBorder="1" applyAlignment="1">
      <alignment wrapText="1"/>
    </xf>
    <xf numFmtId="165" fontId="0" fillId="7" borderId="11" xfId="0" applyNumberFormat="1" applyFill="1" applyBorder="1" applyAlignment="1">
      <alignment wrapText="1"/>
    </xf>
    <xf numFmtId="1" fontId="10" fillId="7" borderId="20" xfId="0" applyNumberFormat="1" applyFont="1" applyFill="1" applyBorder="1" applyAlignment="1">
      <alignment vertical="center" wrapText="1"/>
    </xf>
    <xf numFmtId="0" fontId="9" fillId="9" borderId="0" xfId="0" applyFont="1" applyFill="1" applyAlignment="1">
      <alignment wrapText="1"/>
    </xf>
    <xf numFmtId="0" fontId="8" fillId="2" borderId="9" xfId="0" applyFont="1" applyFill="1" applyBorder="1"/>
    <xf numFmtId="0" fontId="8" fillId="2" borderId="10" xfId="0" applyFont="1" applyFill="1" applyBorder="1"/>
    <xf numFmtId="0" fontId="8" fillId="2" borderId="11" xfId="0" applyFont="1" applyFill="1" applyBorder="1"/>
    <xf numFmtId="0" fontId="9" fillId="0" borderId="14" xfId="0" applyFont="1" applyBorder="1" applyAlignment="1">
      <alignment wrapText="1"/>
    </xf>
    <xf numFmtId="0" fontId="8" fillId="0" borderId="4" xfId="0" applyFont="1" applyBorder="1" applyAlignment="1">
      <alignment vertical="center"/>
    </xf>
    <xf numFmtId="0" fontId="0" fillId="0" borderId="5" xfId="0" applyBorder="1" applyAlignment="1">
      <alignment vertical="center"/>
    </xf>
    <xf numFmtId="0" fontId="9" fillId="0" borderId="6" xfId="0" applyFont="1" applyBorder="1" applyAlignment="1">
      <alignment wrapText="1"/>
    </xf>
    <xf numFmtId="0" fontId="4" fillId="0" borderId="4" xfId="0" applyFont="1" applyBorder="1" applyAlignment="1">
      <alignment vertical="center"/>
    </xf>
    <xf numFmtId="0" fontId="0" fillId="0" borderId="5" xfId="0" applyBorder="1" applyAlignment="1">
      <alignment horizontal="center" vertical="center" wrapText="1"/>
    </xf>
    <xf numFmtId="0" fontId="9" fillId="11" borderId="6" xfId="0" applyFont="1" applyFill="1" applyBorder="1" applyAlignment="1">
      <alignment wrapText="1"/>
    </xf>
    <xf numFmtId="0" fontId="8" fillId="0" borderId="4" xfId="0" applyFont="1" applyBorder="1" applyAlignment="1">
      <alignment vertical="center" wrapText="1"/>
    </xf>
    <xf numFmtId="0" fontId="5" fillId="0" borderId="0" xfId="0" applyFont="1" applyAlignment="1">
      <alignment vertical="center"/>
    </xf>
    <xf numFmtId="0" fontId="16" fillId="0" borderId="0" xfId="0" applyFont="1"/>
    <xf numFmtId="164" fontId="0" fillId="0" borderId="0" xfId="0" applyNumberFormat="1"/>
    <xf numFmtId="0" fontId="17" fillId="7" borderId="40" xfId="0" applyFont="1" applyFill="1" applyBorder="1" applyAlignment="1">
      <alignment horizontal="left" vertical="center" wrapText="1" indent="3"/>
    </xf>
    <xf numFmtId="0" fontId="17" fillId="7" borderId="5" xfId="0" applyFont="1" applyFill="1" applyBorder="1" applyAlignment="1">
      <alignment vertical="center" wrapText="1"/>
    </xf>
    <xf numFmtId="0" fontId="17" fillId="7" borderId="38" xfId="0" applyFont="1" applyFill="1" applyBorder="1" applyAlignment="1">
      <alignment vertical="center" wrapText="1"/>
    </xf>
    <xf numFmtId="165" fontId="18" fillId="9" borderId="38" xfId="0" applyNumberFormat="1" applyFont="1" applyFill="1" applyBorder="1" applyAlignment="1">
      <alignment horizontal="center" vertical="center" wrapText="1"/>
    </xf>
    <xf numFmtId="0" fontId="19" fillId="7" borderId="38" xfId="0" applyFont="1" applyFill="1" applyBorder="1" applyAlignment="1">
      <alignment vertical="center" wrapText="1"/>
    </xf>
    <xf numFmtId="0" fontId="18" fillId="7" borderId="38" xfId="0" applyFont="1" applyFill="1" applyBorder="1" applyAlignment="1">
      <alignment vertical="center" wrapText="1"/>
    </xf>
    <xf numFmtId="165" fontId="19" fillId="7" borderId="38" xfId="0" applyNumberFormat="1" applyFont="1" applyFill="1" applyBorder="1" applyAlignment="1">
      <alignment vertical="center" wrapText="1"/>
    </xf>
    <xf numFmtId="0" fontId="20" fillId="7" borderId="38" xfId="0" applyFont="1" applyFill="1" applyBorder="1" applyAlignment="1">
      <alignment vertical="center" wrapText="1"/>
    </xf>
    <xf numFmtId="0" fontId="21" fillId="7" borderId="38" xfId="0" applyFont="1" applyFill="1" applyBorder="1" applyAlignment="1">
      <alignment horizontal="center" wrapText="1"/>
    </xf>
    <xf numFmtId="165" fontId="19" fillId="7" borderId="38" xfId="0" applyNumberFormat="1" applyFont="1" applyFill="1" applyBorder="1" applyAlignment="1">
      <alignment horizontal="center" wrapText="1"/>
    </xf>
    <xf numFmtId="0" fontId="19" fillId="7" borderId="5" xfId="0" applyFont="1" applyFill="1" applyBorder="1" applyAlignment="1">
      <alignment vertical="center" wrapText="1"/>
    </xf>
    <xf numFmtId="165" fontId="19" fillId="7" borderId="38" xfId="0" applyNumberFormat="1" applyFont="1" applyFill="1" applyBorder="1" applyAlignment="1">
      <alignment wrapText="1"/>
    </xf>
    <xf numFmtId="165" fontId="19" fillId="7" borderId="41" xfId="0" applyNumberFormat="1" applyFont="1" applyFill="1" applyBorder="1" applyAlignment="1">
      <alignment wrapText="1"/>
    </xf>
    <xf numFmtId="2" fontId="0" fillId="0" borderId="0" xfId="0" applyNumberFormat="1" applyAlignment="1">
      <alignment wrapText="1"/>
    </xf>
    <xf numFmtId="2" fontId="0" fillId="0" borderId="0" xfId="0" applyNumberFormat="1"/>
    <xf numFmtId="165" fontId="0" fillId="7" borderId="39" xfId="0" applyNumberFormat="1" applyFill="1" applyBorder="1" applyAlignment="1">
      <alignment wrapText="1"/>
    </xf>
    <xf numFmtId="165" fontId="9" fillId="7" borderId="62" xfId="0" applyNumberFormat="1" applyFont="1" applyFill="1" applyBorder="1" applyAlignment="1">
      <alignment wrapText="1"/>
    </xf>
    <xf numFmtId="0" fontId="10" fillId="12" borderId="15" xfId="0" applyFont="1" applyFill="1" applyBorder="1"/>
    <xf numFmtId="0" fontId="10" fillId="12" borderId="17" xfId="0" applyFont="1" applyFill="1" applyBorder="1"/>
    <xf numFmtId="0" fontId="10" fillId="12" borderId="18" xfId="0" applyFont="1" applyFill="1" applyBorder="1"/>
    <xf numFmtId="164" fontId="10" fillId="12" borderId="12" xfId="0" applyNumberFormat="1" applyFont="1" applyFill="1" applyBorder="1"/>
    <xf numFmtId="164" fontId="10" fillId="12" borderId="13" xfId="0" applyNumberFormat="1" applyFont="1" applyFill="1" applyBorder="1"/>
    <xf numFmtId="164" fontId="10" fillId="12" borderId="14" xfId="0" applyNumberFormat="1" applyFont="1" applyFill="1" applyBorder="1"/>
    <xf numFmtId="164" fontId="10" fillId="12" borderId="58" xfId="0" applyNumberFormat="1" applyFont="1" applyFill="1" applyBorder="1"/>
    <xf numFmtId="164" fontId="10" fillId="12" borderId="5" xfId="0" applyNumberFormat="1" applyFont="1" applyFill="1" applyBorder="1"/>
    <xf numFmtId="164" fontId="10" fillId="12" borderId="6" xfId="0" applyNumberFormat="1" applyFont="1" applyFill="1" applyBorder="1"/>
    <xf numFmtId="164" fontId="10" fillId="12" borderId="15" xfId="0" applyNumberFormat="1" applyFont="1" applyFill="1" applyBorder="1"/>
    <xf numFmtId="164" fontId="10" fillId="12" borderId="17" xfId="0" applyNumberFormat="1" applyFont="1" applyFill="1" applyBorder="1"/>
    <xf numFmtId="164" fontId="10" fillId="12" borderId="18" xfId="0" applyNumberFormat="1" applyFont="1" applyFill="1" applyBorder="1"/>
    <xf numFmtId="164" fontId="10" fillId="12" borderId="45" xfId="0" applyNumberFormat="1" applyFont="1" applyFill="1" applyBorder="1"/>
    <xf numFmtId="164" fontId="10" fillId="12" borderId="46" xfId="0" applyNumberFormat="1" applyFont="1" applyFill="1" applyBorder="1"/>
    <xf numFmtId="164" fontId="10" fillId="12" borderId="48" xfId="0" applyNumberFormat="1" applyFont="1" applyFill="1" applyBorder="1"/>
    <xf numFmtId="169" fontId="4" fillId="7" borderId="53" xfId="20" applyNumberFormat="1" applyFont="1" applyFill="1" applyBorder="1" applyAlignment="1" applyProtection="1">
      <alignment horizontal="right" wrapText="1"/>
      <protection/>
    </xf>
    <xf numFmtId="169" fontId="4" fillId="7" borderId="53" xfId="0" applyNumberFormat="1" applyFont="1" applyFill="1" applyBorder="1" applyAlignment="1">
      <alignment horizontal="center" wrapText="1"/>
    </xf>
    <xf numFmtId="165" fontId="4" fillId="7" borderId="43" xfId="0" applyNumberFormat="1" applyFont="1" applyFill="1" applyBorder="1"/>
    <xf numFmtId="165" fontId="4" fillId="7" borderId="0" xfId="0" applyNumberFormat="1" applyFont="1" applyFill="1" applyAlignment="1">
      <alignment horizontal="center" wrapText="1"/>
    </xf>
    <xf numFmtId="165" fontId="4" fillId="7" borderId="50" xfId="0" applyNumberFormat="1" applyFont="1" applyFill="1" applyBorder="1" applyAlignment="1">
      <alignment horizontal="center" wrapText="1"/>
    </xf>
    <xf numFmtId="165" fontId="4" fillId="7" borderId="43" xfId="0" applyNumberFormat="1" applyFont="1" applyFill="1" applyBorder="1" applyAlignment="1">
      <alignment horizontal="center" wrapText="1"/>
    </xf>
    <xf numFmtId="171" fontId="4" fillId="7" borderId="10" xfId="0" applyNumberFormat="1" applyFont="1" applyFill="1" applyBorder="1" applyAlignment="1">
      <alignment horizontal="center"/>
    </xf>
    <xf numFmtId="0" fontId="4" fillId="7" borderId="34" xfId="0" applyFont="1" applyFill="1" applyBorder="1" applyAlignment="1">
      <alignment horizontal="center" vertical="center" wrapText="1"/>
    </xf>
    <xf numFmtId="0" fontId="4" fillId="13" borderId="53"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6" fillId="7" borderId="26" xfId="0" applyFont="1" applyFill="1" applyBorder="1" applyAlignment="1">
      <alignment horizontal="left" wrapText="1"/>
    </xf>
    <xf numFmtId="169" fontId="6" fillId="7" borderId="27" xfId="20" applyNumberFormat="1" applyFont="1" applyFill="1" applyBorder="1" applyAlignment="1" applyProtection="1">
      <alignment horizontal="right" wrapText="1"/>
      <protection/>
    </xf>
    <xf numFmtId="169" fontId="6" fillId="7" borderId="26" xfId="20" applyNumberFormat="1" applyFont="1" applyFill="1" applyBorder="1" applyAlignment="1" applyProtection="1">
      <alignment horizontal="right" wrapText="1"/>
      <protection/>
    </xf>
    <xf numFmtId="0" fontId="9" fillId="0" borderId="0" xfId="0" applyFont="1" applyBorder="1"/>
    <xf numFmtId="0" fontId="9" fillId="0" borderId="63" xfId="0" applyFont="1" applyBorder="1"/>
    <xf numFmtId="0" fontId="10" fillId="0" borderId="0" xfId="0" applyFont="1" applyBorder="1"/>
    <xf numFmtId="0" fontId="2" fillId="14" borderId="0" xfId="0" applyFont="1" applyFill="1" applyAlignment="1">
      <alignment horizontal="center"/>
    </xf>
    <xf numFmtId="0" fontId="3" fillId="15" borderId="30" xfId="0" applyFont="1" applyFill="1" applyBorder="1" applyAlignment="1">
      <alignment horizontal="center"/>
    </xf>
    <xf numFmtId="0" fontId="9" fillId="0" borderId="0" xfId="0" applyFont="1" applyAlignment="1">
      <alignment horizontal="left" vertical="top"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44" xfId="0" applyFont="1" applyBorder="1" applyAlignment="1">
      <alignment horizontal="center" wrapText="1"/>
    </xf>
    <xf numFmtId="0" fontId="9" fillId="0" borderId="0" xfId="0" applyFont="1" applyAlignment="1">
      <alignment horizontal="left" wrapText="1"/>
    </xf>
    <xf numFmtId="0" fontId="4" fillId="7" borderId="34" xfId="0" applyFont="1" applyFill="1" applyBorder="1" applyAlignment="1">
      <alignment horizontal="center" vertical="center" wrapText="1"/>
    </xf>
    <xf numFmtId="0" fontId="4" fillId="7" borderId="42" xfId="0" applyFont="1" applyFill="1" applyBorder="1" applyAlignment="1">
      <alignment horizontal="center" wrapText="1"/>
    </xf>
    <xf numFmtId="0" fontId="4" fillId="7" borderId="44" xfId="0" applyFont="1" applyFill="1" applyBorder="1" applyAlignment="1">
      <alignment horizontal="center" wrapText="1"/>
    </xf>
    <xf numFmtId="0" fontId="9" fillId="0" borderId="0" xfId="0" applyFont="1" applyAlignment="1">
      <alignment horizontal="left" vertical="top"/>
    </xf>
    <xf numFmtId="0" fontId="4" fillId="0" borderId="0" xfId="0" applyFont="1" applyAlignment="1">
      <alignment horizontal="left" vertical="top"/>
    </xf>
    <xf numFmtId="49" fontId="12" fillId="7" borderId="34" xfId="0" applyNumberFormat="1" applyFont="1" applyFill="1" applyBorder="1" applyAlignment="1">
      <alignment horizontal="center" wrapText="1"/>
    </xf>
    <xf numFmtId="0" fontId="4" fillId="0" borderId="0" xfId="0" applyFont="1" applyAlignment="1">
      <alignment horizontal="left" vertical="top" wrapText="1"/>
    </xf>
    <xf numFmtId="0" fontId="12" fillId="14" borderId="10" xfId="0" applyFont="1" applyFill="1" applyBorder="1" applyAlignment="1">
      <alignment horizontal="center" vertical="center" wrapText="1"/>
    </xf>
    <xf numFmtId="0" fontId="12" fillId="14" borderId="33" xfId="0" applyFont="1" applyFill="1" applyBorder="1" applyAlignment="1">
      <alignment horizontal="center" vertical="center" wrapText="1"/>
    </xf>
    <xf numFmtId="0" fontId="8" fillId="7" borderId="9" xfId="0" applyFont="1" applyFill="1" applyBorder="1" applyAlignment="1">
      <alignment horizontal="left" wrapText="1"/>
    </xf>
    <xf numFmtId="0" fontId="22" fillId="16" borderId="34" xfId="0" applyFont="1" applyFill="1" applyBorder="1" applyAlignment="1">
      <alignment horizontal="center"/>
    </xf>
    <xf numFmtId="0" fontId="23" fillId="12" borderId="34" xfId="0" applyFont="1" applyFill="1" applyBorder="1" applyAlignment="1">
      <alignment horizontal="center"/>
    </xf>
    <xf numFmtId="0" fontId="10" fillId="12" borderId="34" xfId="0" applyFont="1" applyFill="1" applyBorder="1" applyAlignment="1">
      <alignment horizontal="center"/>
    </xf>
    <xf numFmtId="0" fontId="4" fillId="7" borderId="9" xfId="0" applyFont="1" applyFill="1" applyBorder="1" applyAlignment="1">
      <alignment horizontal="left" wrapText="1"/>
    </xf>
    <xf numFmtId="0" fontId="4" fillId="0" borderId="26" xfId="0" applyFont="1" applyBorder="1" applyAlignment="1">
      <alignment horizontal="left" wrapText="1"/>
    </xf>
    <xf numFmtId="0" fontId="4" fillId="7" borderId="64" xfId="0" applyFont="1" applyFill="1" applyBorder="1" applyAlignment="1">
      <alignment horizontal="left" vertical="top" wrapText="1"/>
    </xf>
    <xf numFmtId="0" fontId="6" fillId="0" borderId="0" xfId="0" applyFont="1" applyAlignment="1">
      <alignment wrapText="1"/>
    </xf>
    <xf numFmtId="0" fontId="6" fillId="0" borderId="0" xfId="0" applyFont="1" applyAlignment="1">
      <alignment/>
    </xf>
    <xf numFmtId="0" fontId="0" fillId="0" borderId="19" xfId="0" applyBorder="1" applyAlignment="1">
      <alignment horizontal="center" vertical="center"/>
    </xf>
    <xf numFmtId="0" fontId="0" fillId="0" borderId="0" xfId="0" applyAlignment="1">
      <alignment wrapText="1"/>
    </xf>
    <xf numFmtId="0" fontId="10" fillId="0" borderId="0" xfId="0" applyFont="1" applyAlignment="1">
      <alignment wrapText="1"/>
    </xf>
  </cellXfs>
  <cellStyles count="9">
    <cellStyle name="Normal" xfId="0"/>
    <cellStyle name="Percent" xfId="15"/>
    <cellStyle name="Currency" xfId="16"/>
    <cellStyle name="Currency [0]" xfId="17"/>
    <cellStyle name="Comma" xfId="18"/>
    <cellStyle name="Comma [0]" xfId="19"/>
    <cellStyle name="Čárka" xfId="20"/>
    <cellStyle name="Měna" xfId="21"/>
    <cellStyle name="Procent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B4C7E7"/>
      <rgbColor rgb="00808080"/>
      <rgbColor rgb="009999FF"/>
      <rgbColor rgb="00993366"/>
      <rgbColor rgb="00F7F8FC"/>
      <rgbColor rgb="00EDEDED"/>
      <rgbColor rgb="00660066"/>
      <rgbColor rgb="00FF8080"/>
      <rgbColor rgb="000066CC"/>
      <rgbColor rgb="00DAE3F3"/>
      <rgbColor rgb="00000080"/>
      <rgbColor rgb="00FF00FF"/>
      <rgbColor rgb="00FFFF00"/>
      <rgbColor rgb="0000FFFF"/>
      <rgbColor rgb="00800080"/>
      <rgbColor rgb="00800000"/>
      <rgbColor rgb="00008080"/>
      <rgbColor rgb="000000FF"/>
      <rgbColor rgb="0000B0F0"/>
      <rgbColor rgb="00C5E0B4"/>
      <rgbColor rgb="00E2F0D9"/>
      <rgbColor rgb="00FFFF99"/>
      <rgbColor rgb="00A9D18E"/>
      <rgbColor rgb="00FF99CC"/>
      <rgbColor rgb="00CC99FF"/>
      <rgbColor rgb="00FFD966"/>
      <rgbColor rgb="003366FF"/>
      <rgbColor rgb="0033CCCC"/>
      <rgbColor rgb="0099CC00"/>
      <rgbColor rgb="00FFCC00"/>
      <rgbColor rgb="00FF9900"/>
      <rgbColor rgb="00ED7D31"/>
      <rgbColor rgb="00666666"/>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2"/>
  <sheetViews>
    <sheetView zoomScale="110" zoomScaleNormal="110" workbookViewId="0" topLeftCell="A6">
      <selection activeCell="A12" sqref="A12"/>
    </sheetView>
  </sheetViews>
  <sheetFormatPr defaultColWidth="8.7109375" defaultRowHeight="15"/>
  <cols>
    <col min="1" max="1" width="47.00390625" style="0" customWidth="1"/>
    <col min="2" max="2" width="20.57421875" style="0" customWidth="1"/>
    <col min="3" max="3" width="21.421875" style="0" customWidth="1"/>
    <col min="4" max="4" width="23.140625" style="0" customWidth="1"/>
    <col min="5" max="5" width="23.8515625" style="0" customWidth="1"/>
    <col min="6" max="6" width="16.7109375" style="0" customWidth="1"/>
  </cols>
  <sheetData>
    <row r="1" spans="1:4" ht="18.5">
      <c r="A1" s="362" t="s">
        <v>0</v>
      </c>
      <c r="B1" s="362"/>
      <c r="C1" s="362"/>
      <c r="D1" s="362"/>
    </row>
    <row r="2" spans="1:4" ht="18.5">
      <c r="A2" s="362" t="s">
        <v>1</v>
      </c>
      <c r="B2" s="362"/>
      <c r="C2" s="362"/>
      <c r="D2" s="362"/>
    </row>
    <row r="4" spans="1:4" ht="15">
      <c r="A4" s="363" t="s">
        <v>2</v>
      </c>
      <c r="B4" s="363"/>
      <c r="C4" s="363"/>
      <c r="D4" s="363"/>
    </row>
    <row r="5" spans="1:4" ht="15">
      <c r="A5" s="1"/>
      <c r="B5" s="2" t="s">
        <v>3</v>
      </c>
      <c r="C5" s="2" t="s">
        <v>4</v>
      </c>
      <c r="D5" s="3" t="s">
        <v>5</v>
      </c>
    </row>
    <row r="6" spans="1:4" ht="30" customHeight="1">
      <c r="A6" s="4" t="s">
        <v>6</v>
      </c>
      <c r="B6" s="5">
        <f>'Cena Vytvoření služby'!C2</f>
        <v>0</v>
      </c>
      <c r="C6" s="6">
        <f aca="true" t="shared" si="0" ref="C6:C12">0.21*B6</f>
        <v>0</v>
      </c>
      <c r="D6" s="7">
        <f aca="true" t="shared" si="1" ref="D6:D12">B6+C6</f>
        <v>0</v>
      </c>
    </row>
    <row r="7" spans="1:4" ht="29">
      <c r="A7" s="4" t="s">
        <v>7</v>
      </c>
      <c r="B7" s="5">
        <f>'Cena cloudových služeb 1-2'!I80</f>
        <v>0</v>
      </c>
      <c r="C7" s="6">
        <f t="shared" si="0"/>
        <v>0</v>
      </c>
      <c r="D7" s="7">
        <f t="shared" si="1"/>
        <v>0</v>
      </c>
    </row>
    <row r="8" spans="1:5" ht="30" customHeight="1">
      <c r="A8" s="8" t="s">
        <v>8</v>
      </c>
      <c r="B8" s="5">
        <f>'Cena Pilotních služeb'!G25+'Cena Pilotních služeb'!M25</f>
        <v>0</v>
      </c>
      <c r="C8" s="6">
        <f t="shared" si="0"/>
        <v>0</v>
      </c>
      <c r="D8" s="7">
        <f t="shared" si="1"/>
        <v>0</v>
      </c>
      <c r="E8" s="9"/>
    </row>
    <row r="9" spans="1:4" ht="29">
      <c r="A9" s="8" t="s">
        <v>9</v>
      </c>
      <c r="B9" s="5">
        <f>'Cena Služeb rozvoje'!D5</f>
        <v>0</v>
      </c>
      <c r="C9" s="6">
        <f t="shared" si="0"/>
        <v>0</v>
      </c>
      <c r="D9" s="7">
        <f t="shared" si="1"/>
        <v>0</v>
      </c>
    </row>
    <row r="10" spans="1:4" ht="29">
      <c r="A10" s="8" t="s">
        <v>10</v>
      </c>
      <c r="B10" s="5">
        <f>'Cena cloudových služeb 1-2'!S80</f>
        <v>0</v>
      </c>
      <c r="C10" s="6">
        <f t="shared" si="0"/>
        <v>0</v>
      </c>
      <c r="D10" s="7">
        <f t="shared" si="1"/>
        <v>0</v>
      </c>
    </row>
    <row r="11" spans="1:5" ht="31.5" customHeight="1">
      <c r="A11" s="8" t="s">
        <v>11</v>
      </c>
      <c r="B11" s="5">
        <f>'Cena Služeb provozu'!J45</f>
        <v>0</v>
      </c>
      <c r="C11" s="6">
        <f t="shared" si="0"/>
        <v>0</v>
      </c>
      <c r="D11" s="7">
        <f t="shared" si="1"/>
        <v>0</v>
      </c>
      <c r="E11" s="10"/>
    </row>
    <row r="12" spans="1:4" ht="30.75" customHeight="1">
      <c r="A12" s="8" t="s">
        <v>291</v>
      </c>
      <c r="B12" s="5">
        <f>'Cena Služeb rozvoje'!D11</f>
        <v>0</v>
      </c>
      <c r="C12" s="6">
        <f t="shared" si="0"/>
        <v>0</v>
      </c>
      <c r="D12" s="7">
        <f t="shared" si="1"/>
        <v>0</v>
      </c>
    </row>
    <row r="13" spans="1:4" ht="15">
      <c r="A13" s="11" t="s">
        <v>12</v>
      </c>
      <c r="B13" s="12">
        <f>SUM(B6:B12)</f>
        <v>0</v>
      </c>
      <c r="C13" s="12">
        <f>SUM(C6:C12)</f>
        <v>0</v>
      </c>
      <c r="D13" s="12">
        <f>SUM(D6:D12)</f>
        <v>0</v>
      </c>
    </row>
    <row r="16" ht="15">
      <c r="A16" s="10" t="s">
        <v>13</v>
      </c>
    </row>
    <row r="18" spans="2:4" ht="15">
      <c r="B18" s="13"/>
      <c r="D18" s="310"/>
    </row>
    <row r="19" spans="2:4" ht="15">
      <c r="B19" s="310"/>
      <c r="D19" s="310"/>
    </row>
    <row r="20" spans="2:4" ht="15">
      <c r="B20" s="310"/>
      <c r="D20" s="310"/>
    </row>
    <row r="21" spans="2:4" ht="15">
      <c r="B21" s="310"/>
      <c r="D21" s="310"/>
    </row>
    <row r="22" spans="2:4" ht="15">
      <c r="B22" s="310"/>
      <c r="D22" s="310"/>
    </row>
  </sheetData>
  <mergeCells count="3">
    <mergeCell ref="A1:D1"/>
    <mergeCell ref="A2:D2"/>
    <mergeCell ref="A4:D4"/>
  </mergeCells>
  <printOptions/>
  <pageMargins left="0.7" right="0.7" top="0.7875" bottom="0.7875" header="0.511811023622047" footer="0.511811023622047"/>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1"/>
  <sheetViews>
    <sheetView zoomScale="110" zoomScaleNormal="110" workbookViewId="0" topLeftCell="A11">
      <selection activeCell="C3" sqref="C3:C4"/>
    </sheetView>
  </sheetViews>
  <sheetFormatPr defaultColWidth="8.7109375" defaultRowHeight="15"/>
  <cols>
    <col min="1" max="1" width="11.00390625" style="0" customWidth="1"/>
    <col min="2" max="2" width="57.57421875" style="0" customWidth="1"/>
    <col min="3" max="3" width="31.140625" style="0" customWidth="1"/>
    <col min="4" max="4" width="18.00390625" style="0" customWidth="1"/>
    <col min="5" max="5" width="21.8515625" style="0" customWidth="1"/>
    <col min="6" max="6" width="19.140625" style="0" customWidth="1"/>
  </cols>
  <sheetData>
    <row r="1" spans="2:6" ht="43.5">
      <c r="B1" s="14" t="s">
        <v>14</v>
      </c>
      <c r="C1" s="15" t="s">
        <v>15</v>
      </c>
      <c r="D1" s="15" t="s">
        <v>16</v>
      </c>
      <c r="E1" s="15" t="s">
        <v>17</v>
      </c>
      <c r="F1" s="16" t="s">
        <v>18</v>
      </c>
    </row>
    <row r="2" spans="2:6" ht="15">
      <c r="B2" s="17" t="s">
        <v>6</v>
      </c>
      <c r="C2" s="18">
        <f>SUM(C3:C4)</f>
        <v>0</v>
      </c>
      <c r="D2" s="19">
        <f>0.21*C2</f>
        <v>0</v>
      </c>
      <c r="E2" s="19">
        <f>C2+D2</f>
        <v>0</v>
      </c>
      <c r="F2" s="20"/>
    </row>
    <row r="3" spans="2:6" ht="29">
      <c r="B3" s="21" t="s">
        <v>19</v>
      </c>
      <c r="C3" s="22"/>
      <c r="D3" s="23">
        <f>0.21*C3</f>
        <v>0</v>
      </c>
      <c r="E3" s="23">
        <f>C3+D3</f>
        <v>0</v>
      </c>
      <c r="F3" s="24"/>
    </row>
    <row r="4" spans="2:6" ht="15">
      <c r="B4" s="25" t="s">
        <v>20</v>
      </c>
      <c r="C4" s="26"/>
      <c r="D4" s="27">
        <f>0.21*C4</f>
        <v>0</v>
      </c>
      <c r="E4" s="27">
        <f>C4+D4</f>
        <v>0</v>
      </c>
      <c r="F4" s="28"/>
    </row>
    <row r="5" spans="2:6" ht="15">
      <c r="B5" s="29"/>
      <c r="C5" s="30"/>
      <c r="D5" s="30"/>
      <c r="E5" s="30"/>
      <c r="F5" s="31"/>
    </row>
    <row r="6" spans="2:6" ht="15">
      <c r="B6" s="29"/>
      <c r="C6" s="30"/>
      <c r="D6" s="30"/>
      <c r="E6" s="30"/>
      <c r="F6" s="31"/>
    </row>
    <row r="7" spans="2:6" ht="15">
      <c r="B7" s="29"/>
      <c r="C7" s="30"/>
      <c r="D7" s="30"/>
      <c r="E7" s="30"/>
      <c r="F7" s="31"/>
    </row>
    <row r="8" spans="1:6" ht="15">
      <c r="A8" s="32" t="s">
        <v>21</v>
      </c>
      <c r="B8" s="33" t="s">
        <v>22</v>
      </c>
      <c r="C8" s="34"/>
      <c r="D8" s="34"/>
      <c r="E8" s="34"/>
      <c r="F8" s="35"/>
    </row>
    <row r="9" spans="1:6" ht="15">
      <c r="A9" s="32">
        <v>1</v>
      </c>
      <c r="B9" s="21" t="s">
        <v>23</v>
      </c>
      <c r="C9" s="23">
        <f>$C$2*F9</f>
        <v>0</v>
      </c>
      <c r="D9" s="23">
        <f>0.21*C9</f>
        <v>0</v>
      </c>
      <c r="E9" s="23">
        <f>C9+D9</f>
        <v>0</v>
      </c>
      <c r="F9" s="36">
        <v>0.1</v>
      </c>
    </row>
    <row r="10" spans="1:6" ht="15">
      <c r="A10" s="32">
        <v>2</v>
      </c>
      <c r="B10" s="37" t="s">
        <v>24</v>
      </c>
      <c r="C10" s="23">
        <f>$C$2*F10</f>
        <v>0</v>
      </c>
      <c r="D10" s="23">
        <f>0.21*C10</f>
        <v>0</v>
      </c>
      <c r="E10" s="23">
        <f>C10+D10</f>
        <v>0</v>
      </c>
      <c r="F10" s="36">
        <v>0.2</v>
      </c>
    </row>
    <row r="11" spans="1:6" ht="29">
      <c r="A11" s="32">
        <v>3</v>
      </c>
      <c r="B11" s="38" t="s">
        <v>25</v>
      </c>
      <c r="C11" s="23">
        <f>$C$2*F11</f>
        <v>0</v>
      </c>
      <c r="D11" s="23">
        <f>0.21*C11</f>
        <v>0</v>
      </c>
      <c r="E11" s="23">
        <f>C11+D11</f>
        <v>0</v>
      </c>
      <c r="F11" s="36">
        <v>0.2</v>
      </c>
    </row>
    <row r="12" spans="1:6" ht="29">
      <c r="A12" s="32">
        <v>4</v>
      </c>
      <c r="B12" s="39" t="s">
        <v>26</v>
      </c>
      <c r="C12" s="23">
        <f>$C$2*F12</f>
        <v>0</v>
      </c>
      <c r="D12" s="27">
        <f>0.21*C12</f>
        <v>0</v>
      </c>
      <c r="E12" s="27">
        <f>C12+D12</f>
        <v>0</v>
      </c>
      <c r="F12" s="40">
        <v>0.5</v>
      </c>
    </row>
    <row r="13" spans="3:5" ht="15">
      <c r="C13" s="41"/>
      <c r="D13" s="42"/>
      <c r="E13" s="42"/>
    </row>
    <row r="14" ht="15">
      <c r="B14" s="43" t="s">
        <v>27</v>
      </c>
    </row>
    <row r="15" spans="2:3" ht="15">
      <c r="B15" s="44"/>
      <c r="C15" s="10"/>
    </row>
    <row r="16" spans="2:6" ht="29">
      <c r="B16" s="45" t="s">
        <v>28</v>
      </c>
      <c r="C16" s="46"/>
      <c r="D16" s="46"/>
      <c r="E16" s="46"/>
      <c r="F16" s="46"/>
    </row>
    <row r="17" spans="2:6" ht="15">
      <c r="B17" s="47"/>
      <c r="C17" s="46"/>
      <c r="D17" s="46"/>
      <c r="E17" s="46"/>
      <c r="F17" s="46"/>
    </row>
    <row r="18" spans="2:6" ht="60" customHeight="1">
      <c r="B18" s="364" t="s">
        <v>29</v>
      </c>
      <c r="C18" s="364"/>
      <c r="D18" s="364"/>
      <c r="E18" s="364"/>
      <c r="F18" s="364"/>
    </row>
    <row r="19" ht="15">
      <c r="B19" s="9"/>
    </row>
    <row r="21" ht="15">
      <c r="B21" s="48"/>
    </row>
  </sheetData>
  <mergeCells count="1">
    <mergeCell ref="B18:F18"/>
  </mergeCells>
  <printOptions/>
  <pageMargins left="0.7" right="0.7" top="0.7875" bottom="0.7875" header="0.511811023622047" footer="0.511811023622047"/>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N96"/>
  <sheetViews>
    <sheetView zoomScale="89" zoomScaleNormal="89" workbookViewId="0" topLeftCell="A7">
      <selection activeCell="F99" sqref="F99"/>
    </sheetView>
  </sheetViews>
  <sheetFormatPr defaultColWidth="8.8515625" defaultRowHeight="15"/>
  <cols>
    <col min="1" max="1" width="42.57421875" style="46" customWidth="1"/>
    <col min="2" max="2" width="20.00390625" style="46" customWidth="1"/>
    <col min="3" max="3" width="18.57421875" style="46" customWidth="1"/>
    <col min="4" max="14" width="22.28125" style="46" customWidth="1"/>
    <col min="15" max="28" width="23.140625" style="46" customWidth="1"/>
    <col min="29" max="1028" width="8.8515625" style="46" customWidth="1"/>
  </cols>
  <sheetData>
    <row r="1" spans="1:1028" ht="102" thickBot="1">
      <c r="A1" s="49" t="s">
        <v>30</v>
      </c>
      <c r="B1" s="352" t="s">
        <v>31</v>
      </c>
      <c r="C1" s="353" t="s">
        <v>32</v>
      </c>
      <c r="D1" s="352" t="s">
        <v>33</v>
      </c>
      <c r="E1" s="354" t="s">
        <v>34</v>
      </c>
      <c r="F1" s="355" t="s">
        <v>35</v>
      </c>
      <c r="G1" s="352" t="s">
        <v>36</v>
      </c>
      <c r="H1" s="354" t="s">
        <v>37</v>
      </c>
      <c r="I1" s="351" t="s">
        <v>38</v>
      </c>
      <c r="J1" s="355" t="s">
        <v>35</v>
      </c>
      <c r="K1" s="352" t="s">
        <v>36</v>
      </c>
      <c r="L1" s="354" t="s">
        <v>39</v>
      </c>
      <c r="M1" s="355" t="s">
        <v>35</v>
      </c>
      <c r="N1" s="352" t="s">
        <v>36</v>
      </c>
      <c r="O1" s="354" t="s">
        <v>39</v>
      </c>
      <c r="P1" s="355" t="s">
        <v>35</v>
      </c>
      <c r="Q1" s="352" t="s">
        <v>36</v>
      </c>
      <c r="R1" s="354" t="s">
        <v>40</v>
      </c>
      <c r="S1" s="354" t="s">
        <v>41</v>
      </c>
      <c r="AMN1"/>
    </row>
    <row r="2" spans="1:1028" ht="15.75" customHeight="1" thickBot="1">
      <c r="A2" s="365" t="s">
        <v>42</v>
      </c>
      <c r="B2" s="366"/>
      <c r="C2" s="366"/>
      <c r="D2" s="366"/>
      <c r="E2" s="366"/>
      <c r="F2" s="366"/>
      <c r="G2" s="366"/>
      <c r="H2" s="366"/>
      <c r="I2" s="366"/>
      <c r="J2" s="366"/>
      <c r="K2" s="366"/>
      <c r="L2" s="366"/>
      <c r="M2" s="366"/>
      <c r="N2" s="366"/>
      <c r="O2" s="366"/>
      <c r="P2" s="366"/>
      <c r="Q2" s="366"/>
      <c r="R2" s="366"/>
      <c r="S2" s="367"/>
      <c r="AMN2"/>
    </row>
    <row r="3" spans="1:1028" ht="30.75" customHeight="1" thickBot="1">
      <c r="A3" s="52" t="s">
        <v>43</v>
      </c>
      <c r="B3" s="53"/>
      <c r="C3" s="51"/>
      <c r="D3" s="370" t="s">
        <v>44</v>
      </c>
      <c r="E3" s="371"/>
      <c r="F3" s="369" t="s">
        <v>45</v>
      </c>
      <c r="G3" s="369"/>
      <c r="H3" s="369"/>
      <c r="I3" s="350"/>
      <c r="J3" s="369" t="s">
        <v>46</v>
      </c>
      <c r="K3" s="369"/>
      <c r="L3" s="369"/>
      <c r="M3" s="369" t="s">
        <v>47</v>
      </c>
      <c r="N3" s="369"/>
      <c r="O3" s="369"/>
      <c r="P3" s="369" t="s">
        <v>48</v>
      </c>
      <c r="Q3" s="369"/>
      <c r="R3" s="369"/>
      <c r="S3" s="54"/>
      <c r="AMN3"/>
    </row>
    <row r="4" spans="1:1028" ht="15" thickBot="1">
      <c r="A4" s="52" t="s">
        <v>49</v>
      </c>
      <c r="B4" s="53"/>
      <c r="C4" s="51"/>
      <c r="D4" s="55">
        <v>100</v>
      </c>
      <c r="E4" s="56"/>
      <c r="F4" s="57">
        <v>15000</v>
      </c>
      <c r="G4" s="58">
        <v>15000</v>
      </c>
      <c r="H4" s="59"/>
      <c r="I4" s="343"/>
      <c r="J4" s="57">
        <v>100000</v>
      </c>
      <c r="K4" s="58">
        <v>100000</v>
      </c>
      <c r="L4" s="59"/>
      <c r="M4" s="57">
        <v>100000</v>
      </c>
      <c r="N4" s="58">
        <v>100000</v>
      </c>
      <c r="O4" s="59"/>
      <c r="P4" s="57">
        <v>100000</v>
      </c>
      <c r="Q4" s="58">
        <v>100000</v>
      </c>
      <c r="R4" s="59"/>
      <c r="S4" s="60"/>
      <c r="AMN4"/>
    </row>
    <row r="5" spans="1:1028" ht="29.5" thickBot="1">
      <c r="A5" s="52" t="s">
        <v>50</v>
      </c>
      <c r="B5" s="53"/>
      <c r="C5" s="51"/>
      <c r="D5" s="55">
        <v>10</v>
      </c>
      <c r="E5" s="56"/>
      <c r="F5" s="57">
        <v>5000</v>
      </c>
      <c r="G5" s="58">
        <v>2000</v>
      </c>
      <c r="H5" s="59"/>
      <c r="I5" s="343"/>
      <c r="J5" s="57">
        <v>10000</v>
      </c>
      <c r="K5" s="58">
        <v>3000</v>
      </c>
      <c r="L5" s="59"/>
      <c r="M5" s="57">
        <v>10000</v>
      </c>
      <c r="N5" s="58">
        <v>3000</v>
      </c>
      <c r="O5" s="59"/>
      <c r="P5" s="57">
        <v>10000</v>
      </c>
      <c r="Q5" s="58">
        <v>3000</v>
      </c>
      <c r="R5" s="59"/>
      <c r="S5" s="60"/>
      <c r="AMN5"/>
    </row>
    <row r="6" spans="1:1028" ht="15" thickBot="1">
      <c r="A6" s="52" t="s">
        <v>51</v>
      </c>
      <c r="B6" s="53"/>
      <c r="C6" s="51"/>
      <c r="D6" s="55">
        <v>120</v>
      </c>
      <c r="E6" s="56"/>
      <c r="F6" s="57">
        <v>500</v>
      </c>
      <c r="G6" s="58">
        <v>500</v>
      </c>
      <c r="H6" s="59"/>
      <c r="I6" s="343"/>
      <c r="J6" s="57">
        <v>1000</v>
      </c>
      <c r="K6" s="58">
        <v>1000</v>
      </c>
      <c r="L6" s="59"/>
      <c r="M6" s="57">
        <v>1000</v>
      </c>
      <c r="N6" s="58">
        <v>1000</v>
      </c>
      <c r="O6" s="59"/>
      <c r="P6" s="57">
        <v>1000</v>
      </c>
      <c r="Q6" s="58">
        <v>1000</v>
      </c>
      <c r="R6" s="59"/>
      <c r="S6" s="60"/>
      <c r="AMN6"/>
    </row>
    <row r="7" spans="1:1028" ht="29.5" thickBot="1">
      <c r="A7" s="52" t="s">
        <v>52</v>
      </c>
      <c r="B7" s="53"/>
      <c r="C7" s="51"/>
      <c r="D7" s="55">
        <v>50</v>
      </c>
      <c r="E7" s="56"/>
      <c r="F7" s="57">
        <v>300</v>
      </c>
      <c r="G7" s="58">
        <v>200</v>
      </c>
      <c r="H7" s="59"/>
      <c r="I7" s="343"/>
      <c r="J7" s="57">
        <v>600</v>
      </c>
      <c r="K7" s="58">
        <v>400</v>
      </c>
      <c r="L7" s="59"/>
      <c r="M7" s="57">
        <v>600</v>
      </c>
      <c r="N7" s="58">
        <v>400</v>
      </c>
      <c r="O7" s="59"/>
      <c r="P7" s="57">
        <v>600</v>
      </c>
      <c r="Q7" s="58">
        <v>400</v>
      </c>
      <c r="R7" s="59"/>
      <c r="S7" s="60"/>
      <c r="AMN7"/>
    </row>
    <row r="8" spans="1:1028" ht="29.5" thickBot="1">
      <c r="A8" s="52" t="s">
        <v>271</v>
      </c>
      <c r="B8" s="53"/>
      <c r="C8" s="51"/>
      <c r="D8" s="55">
        <v>1500</v>
      </c>
      <c r="E8" s="56"/>
      <c r="F8" s="57">
        <v>60000</v>
      </c>
      <c r="G8" s="58">
        <v>20000</v>
      </c>
      <c r="H8" s="59"/>
      <c r="I8" s="343"/>
      <c r="J8" s="57">
        <v>200000</v>
      </c>
      <c r="K8" s="58">
        <v>60000</v>
      </c>
      <c r="L8" s="59"/>
      <c r="M8" s="57">
        <v>200000</v>
      </c>
      <c r="N8" s="58">
        <v>60000</v>
      </c>
      <c r="O8" s="59"/>
      <c r="P8" s="57">
        <v>200000</v>
      </c>
      <c r="Q8" s="58">
        <v>60000</v>
      </c>
      <c r="R8" s="59"/>
      <c r="S8" s="60"/>
      <c r="AMN8"/>
    </row>
    <row r="9" spans="1:1028" ht="15" thickBot="1">
      <c r="A9" s="356" t="s">
        <v>272</v>
      </c>
      <c r="B9" s="53"/>
      <c r="C9" s="51"/>
      <c r="D9" s="357" t="s">
        <v>274</v>
      </c>
      <c r="E9" s="56"/>
      <c r="F9" s="358" t="s">
        <v>276</v>
      </c>
      <c r="G9" s="358" t="s">
        <v>276</v>
      </c>
      <c r="H9" s="59"/>
      <c r="I9" s="343"/>
      <c r="J9" s="358" t="s">
        <v>284</v>
      </c>
      <c r="K9" s="358" t="s">
        <v>285</v>
      </c>
      <c r="L9" s="59"/>
      <c r="M9" s="358" t="s">
        <v>288</v>
      </c>
      <c r="N9" s="358" t="s">
        <v>288</v>
      </c>
      <c r="O9" s="59"/>
      <c r="P9" s="358" t="s">
        <v>290</v>
      </c>
      <c r="Q9" s="358" t="s">
        <v>290</v>
      </c>
      <c r="R9" s="59"/>
      <c r="S9" s="60"/>
      <c r="AMN9"/>
    </row>
    <row r="10" spans="1:1028" ht="15" thickBot="1">
      <c r="A10" s="356" t="s">
        <v>273</v>
      </c>
      <c r="B10" s="53"/>
      <c r="C10" s="51"/>
      <c r="D10" s="357" t="s">
        <v>275</v>
      </c>
      <c r="E10" s="56"/>
      <c r="F10" s="358" t="s">
        <v>277</v>
      </c>
      <c r="G10" s="358" t="s">
        <v>277</v>
      </c>
      <c r="H10" s="59"/>
      <c r="I10" s="343"/>
      <c r="J10" s="358" t="s">
        <v>276</v>
      </c>
      <c r="K10" s="358" t="s">
        <v>276</v>
      </c>
      <c r="L10" s="59"/>
      <c r="M10" s="358" t="s">
        <v>276</v>
      </c>
      <c r="N10" s="358" t="s">
        <v>276</v>
      </c>
      <c r="O10" s="59"/>
      <c r="P10" s="358" t="s">
        <v>276</v>
      </c>
      <c r="Q10" s="358" t="s">
        <v>276</v>
      </c>
      <c r="R10" s="59"/>
      <c r="S10" s="60"/>
      <c r="AMN10"/>
    </row>
    <row r="11" spans="1:1028" ht="15" thickBot="1">
      <c r="A11" s="356" t="s">
        <v>280</v>
      </c>
      <c r="B11" s="53"/>
      <c r="C11" s="51"/>
      <c r="D11" s="357" t="s">
        <v>274</v>
      </c>
      <c r="E11" s="56"/>
      <c r="F11" s="357" t="s">
        <v>282</v>
      </c>
      <c r="G11" s="357" t="s">
        <v>282</v>
      </c>
      <c r="H11" s="59"/>
      <c r="I11" s="343"/>
      <c r="J11" s="357" t="s">
        <v>286</v>
      </c>
      <c r="K11" s="357" t="s">
        <v>286</v>
      </c>
      <c r="L11" s="59"/>
      <c r="M11" s="357" t="s">
        <v>289</v>
      </c>
      <c r="N11" s="357" t="s">
        <v>289</v>
      </c>
      <c r="O11" s="59"/>
      <c r="P11" s="357" t="s">
        <v>285</v>
      </c>
      <c r="Q11" s="357" t="s">
        <v>285</v>
      </c>
      <c r="R11" s="59"/>
      <c r="S11" s="60"/>
      <c r="AMN11"/>
    </row>
    <row r="12" spans="1:1028" ht="29.5" thickBot="1">
      <c r="A12" s="356" t="s">
        <v>281</v>
      </c>
      <c r="B12" s="53"/>
      <c r="C12" s="51"/>
      <c r="D12" s="357" t="s">
        <v>275</v>
      </c>
      <c r="E12" s="56"/>
      <c r="F12" s="357" t="s">
        <v>283</v>
      </c>
      <c r="G12" s="357" t="s">
        <v>283</v>
      </c>
      <c r="H12" s="59"/>
      <c r="I12" s="343"/>
      <c r="J12" s="357" t="s">
        <v>287</v>
      </c>
      <c r="K12" s="357" t="s">
        <v>287</v>
      </c>
      <c r="L12" s="59"/>
      <c r="M12" s="357" t="s">
        <v>287</v>
      </c>
      <c r="N12" s="357" t="s">
        <v>287</v>
      </c>
      <c r="O12" s="59"/>
      <c r="P12" s="357" t="s">
        <v>287</v>
      </c>
      <c r="Q12" s="357" t="s">
        <v>287</v>
      </c>
      <c r="R12" s="59"/>
      <c r="S12" s="60"/>
      <c r="AMN12"/>
    </row>
    <row r="13" spans="1:1028" ht="15" thickBot="1">
      <c r="A13" s="52" t="s">
        <v>53</v>
      </c>
      <c r="B13" s="53"/>
      <c r="C13" s="51"/>
      <c r="D13" s="55">
        <v>1500</v>
      </c>
      <c r="E13" s="56"/>
      <c r="F13" s="57">
        <v>250000</v>
      </c>
      <c r="G13" s="58">
        <v>150000</v>
      </c>
      <c r="H13" s="59"/>
      <c r="I13" s="343"/>
      <c r="J13" s="57">
        <v>900000</v>
      </c>
      <c r="K13" s="58">
        <v>400000</v>
      </c>
      <c r="L13" s="59"/>
      <c r="M13" s="57">
        <v>900000</v>
      </c>
      <c r="N13" s="58">
        <v>400000</v>
      </c>
      <c r="O13" s="59"/>
      <c r="P13" s="57">
        <v>900000</v>
      </c>
      <c r="Q13" s="58">
        <v>400000</v>
      </c>
      <c r="R13" s="59"/>
      <c r="S13" s="60"/>
      <c r="AMN13"/>
    </row>
    <row r="14" spans="1:1028" ht="15" thickBot="1">
      <c r="A14" s="52" t="s">
        <v>54</v>
      </c>
      <c r="B14" s="53"/>
      <c r="C14" s="51"/>
      <c r="D14" s="55">
        <v>6000</v>
      </c>
      <c r="E14" s="56"/>
      <c r="F14" s="57">
        <v>2000000</v>
      </c>
      <c r="G14" s="58">
        <v>1000000</v>
      </c>
      <c r="H14" s="59"/>
      <c r="I14" s="343"/>
      <c r="J14" s="57">
        <v>4000000</v>
      </c>
      <c r="K14" s="58">
        <v>1800000</v>
      </c>
      <c r="L14" s="59"/>
      <c r="M14" s="57">
        <v>4000000</v>
      </c>
      <c r="N14" s="58">
        <v>1800000</v>
      </c>
      <c r="O14" s="59"/>
      <c r="P14" s="57">
        <v>5500000</v>
      </c>
      <c r="Q14" s="58">
        <v>2500000</v>
      </c>
      <c r="R14" s="59"/>
      <c r="S14" s="60"/>
      <c r="AMN14"/>
    </row>
    <row r="15" spans="1:1028" ht="15" thickBot="1">
      <c r="A15" s="52" t="s">
        <v>55</v>
      </c>
      <c r="B15" s="53"/>
      <c r="C15" s="51"/>
      <c r="D15" s="55">
        <v>1500</v>
      </c>
      <c r="E15" s="56"/>
      <c r="F15" s="57">
        <v>100000</v>
      </c>
      <c r="G15" s="58">
        <v>35000</v>
      </c>
      <c r="H15" s="59"/>
      <c r="I15" s="343"/>
      <c r="J15" s="57">
        <v>200000</v>
      </c>
      <c r="K15" s="58">
        <v>60000</v>
      </c>
      <c r="L15" s="59"/>
      <c r="M15" s="57">
        <v>200000</v>
      </c>
      <c r="N15" s="58">
        <v>60000</v>
      </c>
      <c r="O15" s="59"/>
      <c r="P15" s="57">
        <v>200000</v>
      </c>
      <c r="Q15" s="58">
        <v>60000</v>
      </c>
      <c r="R15" s="59"/>
      <c r="S15" s="60"/>
      <c r="AMN15"/>
    </row>
    <row r="16" spans="1:1028" ht="28.5" customHeight="1" thickBot="1">
      <c r="A16" s="52" t="s">
        <v>56</v>
      </c>
      <c r="B16" s="53"/>
      <c r="C16" s="51"/>
      <c r="D16" s="61">
        <v>0</v>
      </c>
      <c r="E16" s="56"/>
      <c r="F16" s="57">
        <f>E17</f>
        <v>6000</v>
      </c>
      <c r="G16" s="57">
        <f>F16</f>
        <v>6000</v>
      </c>
      <c r="H16" s="59"/>
      <c r="I16" s="343"/>
      <c r="J16" s="57">
        <f>E17</f>
        <v>6000</v>
      </c>
      <c r="K16" s="58">
        <f>J16</f>
        <v>6000</v>
      </c>
      <c r="L16" s="59"/>
      <c r="M16" s="57">
        <f>H17</f>
        <v>456000</v>
      </c>
      <c r="N16" s="58">
        <f>M16</f>
        <v>456000</v>
      </c>
      <c r="O16" s="59"/>
      <c r="P16" s="57">
        <f>O17</f>
        <v>2450000</v>
      </c>
      <c r="Q16" s="58">
        <f>P16</f>
        <v>2450000</v>
      </c>
      <c r="R16" s="59"/>
      <c r="S16" s="60"/>
      <c r="AMN16"/>
    </row>
    <row r="17" spans="1:1028" ht="15" thickBot="1">
      <c r="A17" s="52" t="s">
        <v>57</v>
      </c>
      <c r="B17" s="53"/>
      <c r="C17" s="51"/>
      <c r="D17" s="61"/>
      <c r="E17" s="62">
        <v>6000</v>
      </c>
      <c r="F17" s="49"/>
      <c r="G17" s="50"/>
      <c r="H17" s="62">
        <f>450000+E17</f>
        <v>456000</v>
      </c>
      <c r="I17" s="343"/>
      <c r="J17" s="49"/>
      <c r="K17" s="50"/>
      <c r="L17" s="62">
        <f>1000000+H17</f>
        <v>1456000</v>
      </c>
      <c r="M17" s="49"/>
      <c r="N17" s="50"/>
      <c r="O17" s="62">
        <f>1000000+L17-E17</f>
        <v>2450000</v>
      </c>
      <c r="P17" s="49"/>
      <c r="Q17" s="50"/>
      <c r="R17" s="62">
        <f>1000000+O17-H17+E17</f>
        <v>3000000</v>
      </c>
      <c r="S17" s="60"/>
      <c r="AMN17"/>
    </row>
    <row r="18" spans="1:1028" ht="15" thickBot="1">
      <c r="A18" s="64" t="s">
        <v>58</v>
      </c>
      <c r="B18" s="53"/>
      <c r="C18" s="51"/>
      <c r="D18" s="65"/>
      <c r="E18" s="56"/>
      <c r="F18" s="65"/>
      <c r="G18" s="65"/>
      <c r="H18" s="59"/>
      <c r="I18" s="343"/>
      <c r="J18" s="65"/>
      <c r="K18" s="65"/>
      <c r="L18" s="59"/>
      <c r="M18" s="65"/>
      <c r="N18" s="65"/>
      <c r="O18" s="59"/>
      <c r="P18" s="65"/>
      <c r="Q18" s="65"/>
      <c r="R18" s="59"/>
      <c r="S18" s="60"/>
      <c r="AMN18"/>
    </row>
    <row r="19" spans="1:1028" ht="15" thickBot="1">
      <c r="A19" s="64" t="s">
        <v>59</v>
      </c>
      <c r="B19" s="53"/>
      <c r="C19" s="51"/>
      <c r="D19" s="66"/>
      <c r="E19" s="56"/>
      <c r="F19" s="67"/>
      <c r="G19" s="68"/>
      <c r="H19" s="59"/>
      <c r="I19" s="343"/>
      <c r="J19" s="67"/>
      <c r="K19" s="68"/>
      <c r="L19" s="59"/>
      <c r="M19" s="67"/>
      <c r="N19" s="68"/>
      <c r="O19" s="59"/>
      <c r="P19" s="67"/>
      <c r="Q19" s="68"/>
      <c r="R19" s="59"/>
      <c r="S19" s="60"/>
      <c r="AMN19"/>
    </row>
    <row r="20" spans="1:1028" ht="15" thickBot="1">
      <c r="A20" s="64" t="s">
        <v>60</v>
      </c>
      <c r="B20" s="53"/>
      <c r="C20" s="51"/>
      <c r="D20" s="66"/>
      <c r="E20" s="56"/>
      <c r="F20" s="67"/>
      <c r="G20" s="68"/>
      <c r="H20" s="59"/>
      <c r="I20" s="343"/>
      <c r="J20" s="67"/>
      <c r="K20" s="68"/>
      <c r="L20" s="59"/>
      <c r="M20" s="67"/>
      <c r="N20" s="68"/>
      <c r="O20" s="59"/>
      <c r="P20" s="67"/>
      <c r="Q20" s="68"/>
      <c r="R20" s="59"/>
      <c r="S20" s="60"/>
      <c r="AMN20"/>
    </row>
    <row r="21" spans="1:1028" ht="15" thickBot="1">
      <c r="A21" s="64" t="s">
        <v>61</v>
      </c>
      <c r="B21" s="53"/>
      <c r="C21" s="51"/>
      <c r="D21" s="66"/>
      <c r="E21" s="56"/>
      <c r="F21" s="67"/>
      <c r="G21" s="68"/>
      <c r="H21" s="59"/>
      <c r="I21" s="343"/>
      <c r="J21" s="67"/>
      <c r="K21" s="68"/>
      <c r="L21" s="59"/>
      <c r="M21" s="67"/>
      <c r="N21" s="68"/>
      <c r="O21" s="59"/>
      <c r="P21" s="67"/>
      <c r="Q21" s="68"/>
      <c r="R21" s="59"/>
      <c r="S21" s="54"/>
      <c r="AMN21"/>
    </row>
    <row r="22" spans="1:1028" ht="15.75" customHeight="1" thickBot="1">
      <c r="A22" s="365" t="s">
        <v>62</v>
      </c>
      <c r="B22" s="366"/>
      <c r="C22" s="366"/>
      <c r="D22" s="366"/>
      <c r="E22" s="366"/>
      <c r="F22" s="366"/>
      <c r="G22" s="366"/>
      <c r="H22" s="366"/>
      <c r="I22" s="366"/>
      <c r="J22" s="366"/>
      <c r="K22" s="366"/>
      <c r="L22" s="366"/>
      <c r="M22" s="366"/>
      <c r="N22" s="366"/>
      <c r="O22" s="366"/>
      <c r="P22" s="366"/>
      <c r="Q22" s="366"/>
      <c r="R22" s="366"/>
      <c r="S22" s="367"/>
      <c r="AMN22"/>
    </row>
    <row r="23" spans="1:1028" ht="15" thickBot="1">
      <c r="A23" s="49" t="s">
        <v>63</v>
      </c>
      <c r="B23" s="53"/>
      <c r="C23" s="51"/>
      <c r="D23" s="61"/>
      <c r="E23" s="63"/>
      <c r="F23" s="49"/>
      <c r="G23" s="50"/>
      <c r="H23" s="63"/>
      <c r="I23" s="344"/>
      <c r="J23" s="49"/>
      <c r="K23" s="50"/>
      <c r="L23" s="63"/>
      <c r="M23" s="49"/>
      <c r="N23" s="50"/>
      <c r="O23" s="63"/>
      <c r="P23" s="49"/>
      <c r="Q23" s="50"/>
      <c r="R23" s="63"/>
      <c r="S23" s="54"/>
      <c r="AMN23"/>
    </row>
    <row r="24" spans="1:19" s="78" customFormat="1" ht="15" thickBot="1">
      <c r="A24" s="69" t="s">
        <v>64</v>
      </c>
      <c r="B24" s="70"/>
      <c r="C24" s="71"/>
      <c r="D24" s="72"/>
      <c r="E24" s="73"/>
      <c r="F24" s="74"/>
      <c r="G24" s="75"/>
      <c r="H24" s="73"/>
      <c r="I24" s="345"/>
      <c r="J24" s="74"/>
      <c r="K24" s="75"/>
      <c r="L24" s="73"/>
      <c r="M24" s="74"/>
      <c r="N24" s="75"/>
      <c r="O24" s="73"/>
      <c r="P24" s="74"/>
      <c r="Q24" s="76"/>
      <c r="R24" s="73"/>
      <c r="S24" s="77"/>
    </row>
    <row r="25" spans="1:1028" ht="15" thickBot="1">
      <c r="A25" s="79"/>
      <c r="B25" s="80"/>
      <c r="C25" s="81"/>
      <c r="D25" s="83"/>
      <c r="E25" s="84">
        <f>$C25*(D25*6.5)</f>
        <v>0</v>
      </c>
      <c r="F25" s="82"/>
      <c r="G25" s="83"/>
      <c r="H25" s="84">
        <f aca="true" t="shared" si="0" ref="H25:H32">$C25*(F25*5+G25*7)</f>
        <v>0</v>
      </c>
      <c r="I25" s="85">
        <f>E25+H25</f>
        <v>0</v>
      </c>
      <c r="J25" s="82"/>
      <c r="K25" s="83"/>
      <c r="L25" s="84">
        <f aca="true" t="shared" si="1" ref="L25:L32">$C25*(J25*5+K25*7)</f>
        <v>0</v>
      </c>
      <c r="M25" s="82"/>
      <c r="N25" s="83"/>
      <c r="O25" s="84">
        <f aca="true" t="shared" si="2" ref="O25:O32">$C25*(M25*5+N25*7)</f>
        <v>0</v>
      </c>
      <c r="P25" s="82"/>
      <c r="Q25" s="83"/>
      <c r="R25" s="84">
        <f aca="true" t="shared" si="3" ref="R25:R32">$C25*(P25*3.5+Q25*2)</f>
        <v>0</v>
      </c>
      <c r="S25" s="85">
        <f>L25+O25+R25</f>
        <v>0</v>
      </c>
      <c r="AMN25"/>
    </row>
    <row r="26" spans="1:1028" ht="15" thickBot="1">
      <c r="A26" s="79"/>
      <c r="B26" s="80"/>
      <c r="C26" s="81"/>
      <c r="D26" s="83"/>
      <c r="E26" s="84">
        <f aca="true" t="shared" si="4" ref="E26:E32">$C26*(D26*6.5)</f>
        <v>0</v>
      </c>
      <c r="F26" s="82"/>
      <c r="G26" s="83"/>
      <c r="H26" s="84">
        <f t="shared" si="0"/>
        <v>0</v>
      </c>
      <c r="I26" s="85">
        <f aca="true" t="shared" si="5" ref="I26:I33">E26+H26</f>
        <v>0</v>
      </c>
      <c r="J26" s="82"/>
      <c r="K26" s="83"/>
      <c r="L26" s="84">
        <f t="shared" si="1"/>
        <v>0</v>
      </c>
      <c r="M26" s="82"/>
      <c r="N26" s="83"/>
      <c r="O26" s="84">
        <f t="shared" si="2"/>
        <v>0</v>
      </c>
      <c r="P26" s="82"/>
      <c r="Q26" s="83"/>
      <c r="R26" s="84">
        <f t="shared" si="3"/>
        <v>0</v>
      </c>
      <c r="S26" s="85">
        <f aca="true" t="shared" si="6" ref="S26:S33">L26+O26+R26</f>
        <v>0</v>
      </c>
      <c r="AMN26"/>
    </row>
    <row r="27" spans="1:1028" ht="15" thickBot="1">
      <c r="A27" s="79"/>
      <c r="B27" s="80"/>
      <c r="C27" s="81"/>
      <c r="D27" s="83"/>
      <c r="E27" s="84">
        <f t="shared" si="4"/>
        <v>0</v>
      </c>
      <c r="F27" s="82"/>
      <c r="G27" s="83"/>
      <c r="H27" s="84">
        <f t="shared" si="0"/>
        <v>0</v>
      </c>
      <c r="I27" s="85">
        <f t="shared" si="5"/>
        <v>0</v>
      </c>
      <c r="J27" s="82"/>
      <c r="K27" s="83"/>
      <c r="L27" s="84">
        <f t="shared" si="1"/>
        <v>0</v>
      </c>
      <c r="M27" s="82"/>
      <c r="N27" s="83"/>
      <c r="O27" s="84">
        <f t="shared" si="2"/>
        <v>0</v>
      </c>
      <c r="P27" s="82"/>
      <c r="Q27" s="83"/>
      <c r="R27" s="84">
        <f t="shared" si="3"/>
        <v>0</v>
      </c>
      <c r="S27" s="85">
        <f t="shared" si="6"/>
        <v>0</v>
      </c>
      <c r="AMN27"/>
    </row>
    <row r="28" spans="1:1028" ht="15" thickBot="1">
      <c r="A28" s="79"/>
      <c r="B28" s="80"/>
      <c r="C28" s="81"/>
      <c r="D28" s="83"/>
      <c r="E28" s="84">
        <f t="shared" si="4"/>
        <v>0</v>
      </c>
      <c r="F28" s="82"/>
      <c r="G28" s="83"/>
      <c r="H28" s="84">
        <f t="shared" si="0"/>
        <v>0</v>
      </c>
      <c r="I28" s="85">
        <f t="shared" si="5"/>
        <v>0</v>
      </c>
      <c r="J28" s="82"/>
      <c r="K28" s="83"/>
      <c r="L28" s="84">
        <f t="shared" si="1"/>
        <v>0</v>
      </c>
      <c r="M28" s="82"/>
      <c r="N28" s="83"/>
      <c r="O28" s="84">
        <f t="shared" si="2"/>
        <v>0</v>
      </c>
      <c r="P28" s="82"/>
      <c r="Q28" s="83"/>
      <c r="R28" s="84">
        <f t="shared" si="3"/>
        <v>0</v>
      </c>
      <c r="S28" s="85">
        <f t="shared" si="6"/>
        <v>0</v>
      </c>
      <c r="AMN28"/>
    </row>
    <row r="29" spans="1:1028" ht="15" thickBot="1">
      <c r="A29" s="79"/>
      <c r="B29" s="80"/>
      <c r="C29" s="81"/>
      <c r="D29" s="83"/>
      <c r="E29" s="84">
        <f t="shared" si="4"/>
        <v>0</v>
      </c>
      <c r="F29" s="82"/>
      <c r="G29" s="83"/>
      <c r="H29" s="84">
        <f t="shared" si="0"/>
        <v>0</v>
      </c>
      <c r="I29" s="85">
        <f t="shared" si="5"/>
        <v>0</v>
      </c>
      <c r="J29" s="82"/>
      <c r="K29" s="83"/>
      <c r="L29" s="84">
        <f t="shared" si="1"/>
        <v>0</v>
      </c>
      <c r="M29" s="82"/>
      <c r="N29" s="83"/>
      <c r="O29" s="84">
        <f t="shared" si="2"/>
        <v>0</v>
      </c>
      <c r="P29" s="82"/>
      <c r="Q29" s="83"/>
      <c r="R29" s="84">
        <f t="shared" si="3"/>
        <v>0</v>
      </c>
      <c r="S29" s="85">
        <f t="shared" si="6"/>
        <v>0</v>
      </c>
      <c r="AMN29"/>
    </row>
    <row r="30" spans="1:1028" ht="15" thickBot="1">
      <c r="A30" s="79"/>
      <c r="B30" s="86"/>
      <c r="C30" s="87"/>
      <c r="D30" s="89"/>
      <c r="E30" s="84">
        <f t="shared" si="4"/>
        <v>0</v>
      </c>
      <c r="F30" s="88"/>
      <c r="G30" s="89"/>
      <c r="H30" s="84">
        <f t="shared" si="0"/>
        <v>0</v>
      </c>
      <c r="I30" s="85">
        <f t="shared" si="5"/>
        <v>0</v>
      </c>
      <c r="J30" s="88"/>
      <c r="K30" s="89"/>
      <c r="L30" s="84">
        <f t="shared" si="1"/>
        <v>0</v>
      </c>
      <c r="M30" s="88"/>
      <c r="N30" s="89"/>
      <c r="O30" s="84">
        <f t="shared" si="2"/>
        <v>0</v>
      </c>
      <c r="P30" s="88"/>
      <c r="Q30" s="89"/>
      <c r="R30" s="84">
        <f t="shared" si="3"/>
        <v>0</v>
      </c>
      <c r="S30" s="85">
        <f t="shared" si="6"/>
        <v>0</v>
      </c>
      <c r="AMN30"/>
    </row>
    <row r="31" spans="1:1028" ht="15" thickBot="1">
      <c r="A31" s="79"/>
      <c r="B31" s="90"/>
      <c r="C31" s="91"/>
      <c r="D31" s="93"/>
      <c r="E31" s="84">
        <f t="shared" si="4"/>
        <v>0</v>
      </c>
      <c r="F31" s="92"/>
      <c r="G31" s="93"/>
      <c r="H31" s="84">
        <f t="shared" si="0"/>
        <v>0</v>
      </c>
      <c r="I31" s="85">
        <f t="shared" si="5"/>
        <v>0</v>
      </c>
      <c r="J31" s="92"/>
      <c r="K31" s="93"/>
      <c r="L31" s="84">
        <f t="shared" si="1"/>
        <v>0</v>
      </c>
      <c r="M31" s="92"/>
      <c r="N31" s="93"/>
      <c r="O31" s="84">
        <f t="shared" si="2"/>
        <v>0</v>
      </c>
      <c r="P31" s="92"/>
      <c r="Q31" s="93"/>
      <c r="R31" s="84">
        <f t="shared" si="3"/>
        <v>0</v>
      </c>
      <c r="S31" s="85">
        <f t="shared" si="6"/>
        <v>0</v>
      </c>
      <c r="AMN31"/>
    </row>
    <row r="32" spans="1:1028" ht="15" thickBot="1">
      <c r="A32" s="79"/>
      <c r="B32" s="86"/>
      <c r="C32" s="87"/>
      <c r="D32" s="89"/>
      <c r="E32" s="84">
        <f t="shared" si="4"/>
        <v>0</v>
      </c>
      <c r="F32" s="88"/>
      <c r="G32" s="89"/>
      <c r="H32" s="84">
        <f t="shared" si="0"/>
        <v>0</v>
      </c>
      <c r="I32" s="85">
        <f t="shared" si="5"/>
        <v>0</v>
      </c>
      <c r="J32" s="88"/>
      <c r="K32" s="89"/>
      <c r="L32" s="84">
        <f t="shared" si="1"/>
        <v>0</v>
      </c>
      <c r="M32" s="88"/>
      <c r="N32" s="89"/>
      <c r="O32" s="84">
        <f t="shared" si="2"/>
        <v>0</v>
      </c>
      <c r="P32" s="88"/>
      <c r="Q32" s="89"/>
      <c r="R32" s="84">
        <f t="shared" si="3"/>
        <v>0</v>
      </c>
      <c r="S32" s="85">
        <f t="shared" si="6"/>
        <v>0</v>
      </c>
      <c r="AMN32"/>
    </row>
    <row r="33" spans="1:1028" ht="15" thickBot="1">
      <c r="A33" s="94" t="s">
        <v>65</v>
      </c>
      <c r="B33" s="95"/>
      <c r="C33" s="96"/>
      <c r="D33" s="98"/>
      <c r="E33" s="99">
        <f>SUM(E25:E32)</f>
        <v>0</v>
      </c>
      <c r="F33" s="97"/>
      <c r="G33" s="98"/>
      <c r="H33" s="99">
        <f>SUM(H25:H32)</f>
        <v>0</v>
      </c>
      <c r="I33" s="85">
        <f t="shared" si="5"/>
        <v>0</v>
      </c>
      <c r="J33" s="97"/>
      <c r="K33" s="98"/>
      <c r="L33" s="99">
        <f>SUM(L25:L32)</f>
        <v>0</v>
      </c>
      <c r="M33" s="97"/>
      <c r="N33" s="98"/>
      <c r="O33" s="99">
        <f>SUM(O25:O32)</f>
        <v>0</v>
      </c>
      <c r="P33" s="97"/>
      <c r="Q33" s="98"/>
      <c r="R33" s="99">
        <f>SUM(R25:R32)</f>
        <v>0</v>
      </c>
      <c r="S33" s="85">
        <f t="shared" si="6"/>
        <v>0</v>
      </c>
      <c r="AMN33"/>
    </row>
    <row r="34" spans="1:1028" ht="15" thickBot="1">
      <c r="A34" s="100"/>
      <c r="B34" s="101"/>
      <c r="C34" s="101"/>
      <c r="D34" s="102"/>
      <c r="E34" s="101"/>
      <c r="F34" s="102"/>
      <c r="G34" s="102"/>
      <c r="H34" s="101"/>
      <c r="I34" s="101"/>
      <c r="J34" s="102"/>
      <c r="K34" s="102"/>
      <c r="L34" s="101"/>
      <c r="M34" s="102"/>
      <c r="N34" s="102"/>
      <c r="O34" s="101"/>
      <c r="P34" s="102"/>
      <c r="Q34" s="102"/>
      <c r="R34" s="101"/>
      <c r="S34" s="103"/>
      <c r="AMN34"/>
    </row>
    <row r="35" spans="1:19" s="78" customFormat="1" ht="15" thickBot="1">
      <c r="A35" s="104" t="s">
        <v>66</v>
      </c>
      <c r="B35" s="105"/>
      <c r="C35" s="106"/>
      <c r="D35" s="108"/>
      <c r="E35" s="109"/>
      <c r="F35" s="107"/>
      <c r="G35" s="108"/>
      <c r="H35" s="109"/>
      <c r="I35" s="347"/>
      <c r="J35" s="107"/>
      <c r="K35" s="108"/>
      <c r="L35" s="109"/>
      <c r="M35" s="107"/>
      <c r="N35" s="108"/>
      <c r="O35" s="109"/>
      <c r="P35" s="107"/>
      <c r="Q35" s="108"/>
      <c r="R35" s="109"/>
      <c r="S35" s="85"/>
    </row>
    <row r="36" spans="1:1028" ht="15" thickBot="1">
      <c r="A36" s="79"/>
      <c r="B36" s="80"/>
      <c r="C36" s="81"/>
      <c r="D36" s="83"/>
      <c r="E36" s="84">
        <f aca="true" t="shared" si="7" ref="E36:E43">$C36*(D36*6.5)</f>
        <v>0</v>
      </c>
      <c r="F36" s="82"/>
      <c r="G36" s="83"/>
      <c r="H36" s="84">
        <f aca="true" t="shared" si="8" ref="H36:H43">$C36*(F36*5+G36*7)</f>
        <v>0</v>
      </c>
      <c r="I36" s="85">
        <f aca="true" t="shared" si="9" ref="I36:I44">E36+H36</f>
        <v>0</v>
      </c>
      <c r="J36" s="82"/>
      <c r="K36" s="83"/>
      <c r="L36" s="84">
        <f aca="true" t="shared" si="10" ref="L36:L43">$C36*(J36*5+K36*7)</f>
        <v>0</v>
      </c>
      <c r="M36" s="82"/>
      <c r="N36" s="83"/>
      <c r="O36" s="84">
        <f aca="true" t="shared" si="11" ref="O36:O43">$C36*(M36*5+N36*7)</f>
        <v>0</v>
      </c>
      <c r="P36" s="82"/>
      <c r="Q36" s="83"/>
      <c r="R36" s="84">
        <f aca="true" t="shared" si="12" ref="R36:R43">$C36*(P36*3.5+Q36*2)</f>
        <v>0</v>
      </c>
      <c r="S36" s="85">
        <f aca="true" t="shared" si="13" ref="S36:S44">L36+O36+R36</f>
        <v>0</v>
      </c>
      <c r="AMN36"/>
    </row>
    <row r="37" spans="1:1028" ht="15" thickBot="1">
      <c r="A37" s="79"/>
      <c r="B37" s="80"/>
      <c r="C37" s="81"/>
      <c r="D37" s="83"/>
      <c r="E37" s="84">
        <f t="shared" si="7"/>
        <v>0</v>
      </c>
      <c r="F37" s="82"/>
      <c r="G37" s="83"/>
      <c r="H37" s="84">
        <f t="shared" si="8"/>
        <v>0</v>
      </c>
      <c r="I37" s="85">
        <f t="shared" si="9"/>
        <v>0</v>
      </c>
      <c r="J37" s="82"/>
      <c r="K37" s="83"/>
      <c r="L37" s="84">
        <f t="shared" si="10"/>
        <v>0</v>
      </c>
      <c r="M37" s="82"/>
      <c r="N37" s="83"/>
      <c r="O37" s="84">
        <f t="shared" si="11"/>
        <v>0</v>
      </c>
      <c r="P37" s="82"/>
      <c r="Q37" s="83"/>
      <c r="R37" s="84">
        <f t="shared" si="12"/>
        <v>0</v>
      </c>
      <c r="S37" s="85">
        <f t="shared" si="13"/>
        <v>0</v>
      </c>
      <c r="AMN37"/>
    </row>
    <row r="38" spans="1:1028" ht="15" thickBot="1">
      <c r="A38" s="79"/>
      <c r="B38" s="80"/>
      <c r="C38" s="81"/>
      <c r="D38" s="83"/>
      <c r="E38" s="84">
        <f t="shared" si="7"/>
        <v>0</v>
      </c>
      <c r="F38" s="82"/>
      <c r="G38" s="83"/>
      <c r="H38" s="84">
        <f t="shared" si="8"/>
        <v>0</v>
      </c>
      <c r="I38" s="85">
        <f t="shared" si="9"/>
        <v>0</v>
      </c>
      <c r="J38" s="82"/>
      <c r="K38" s="83"/>
      <c r="L38" s="84">
        <f t="shared" si="10"/>
        <v>0</v>
      </c>
      <c r="M38" s="82"/>
      <c r="N38" s="83"/>
      <c r="O38" s="84">
        <f t="shared" si="11"/>
        <v>0</v>
      </c>
      <c r="P38" s="82"/>
      <c r="Q38" s="83"/>
      <c r="R38" s="84">
        <f t="shared" si="12"/>
        <v>0</v>
      </c>
      <c r="S38" s="85">
        <f t="shared" si="13"/>
        <v>0</v>
      </c>
      <c r="AMN38"/>
    </row>
    <row r="39" spans="1:1028" ht="15" thickBot="1">
      <c r="A39" s="79"/>
      <c r="B39" s="80"/>
      <c r="C39" s="81"/>
      <c r="D39" s="83"/>
      <c r="E39" s="84">
        <f t="shared" si="7"/>
        <v>0</v>
      </c>
      <c r="F39" s="82"/>
      <c r="G39" s="83"/>
      <c r="H39" s="84">
        <f t="shared" si="8"/>
        <v>0</v>
      </c>
      <c r="I39" s="85">
        <f t="shared" si="9"/>
        <v>0</v>
      </c>
      <c r="J39" s="82"/>
      <c r="K39" s="83"/>
      <c r="L39" s="84">
        <f t="shared" si="10"/>
        <v>0</v>
      </c>
      <c r="M39" s="82"/>
      <c r="N39" s="83"/>
      <c r="O39" s="84">
        <f t="shared" si="11"/>
        <v>0</v>
      </c>
      <c r="P39" s="82"/>
      <c r="Q39" s="83"/>
      <c r="R39" s="84">
        <f t="shared" si="12"/>
        <v>0</v>
      </c>
      <c r="S39" s="85">
        <f t="shared" si="13"/>
        <v>0</v>
      </c>
      <c r="AMN39"/>
    </row>
    <row r="40" spans="1:1028" ht="15" thickBot="1">
      <c r="A40" s="79"/>
      <c r="B40" s="80"/>
      <c r="C40" s="81"/>
      <c r="D40" s="83"/>
      <c r="E40" s="84">
        <f t="shared" si="7"/>
        <v>0</v>
      </c>
      <c r="F40" s="82"/>
      <c r="G40" s="83"/>
      <c r="H40" s="84">
        <f t="shared" si="8"/>
        <v>0</v>
      </c>
      <c r="I40" s="85">
        <f t="shared" si="9"/>
        <v>0</v>
      </c>
      <c r="J40" s="82"/>
      <c r="K40" s="83"/>
      <c r="L40" s="84">
        <f t="shared" si="10"/>
        <v>0</v>
      </c>
      <c r="M40" s="82"/>
      <c r="N40" s="83"/>
      <c r="O40" s="84">
        <f t="shared" si="11"/>
        <v>0</v>
      </c>
      <c r="P40" s="82"/>
      <c r="Q40" s="83"/>
      <c r="R40" s="84">
        <f t="shared" si="12"/>
        <v>0</v>
      </c>
      <c r="S40" s="85">
        <f t="shared" si="13"/>
        <v>0</v>
      </c>
      <c r="AMN40"/>
    </row>
    <row r="41" spans="1:1028" ht="15" thickBot="1">
      <c r="A41" s="110"/>
      <c r="B41" s="86"/>
      <c r="C41" s="87"/>
      <c r="D41" s="89"/>
      <c r="E41" s="84">
        <f t="shared" si="7"/>
        <v>0</v>
      </c>
      <c r="F41" s="88"/>
      <c r="G41" s="89"/>
      <c r="H41" s="84">
        <f t="shared" si="8"/>
        <v>0</v>
      </c>
      <c r="I41" s="85">
        <f t="shared" si="9"/>
        <v>0</v>
      </c>
      <c r="J41" s="88"/>
      <c r="K41" s="89"/>
      <c r="L41" s="84">
        <f t="shared" si="10"/>
        <v>0</v>
      </c>
      <c r="M41" s="88"/>
      <c r="N41" s="89"/>
      <c r="O41" s="84">
        <f t="shared" si="11"/>
        <v>0</v>
      </c>
      <c r="P41" s="88"/>
      <c r="Q41" s="89"/>
      <c r="R41" s="84">
        <f t="shared" si="12"/>
        <v>0</v>
      </c>
      <c r="S41" s="85">
        <f t="shared" si="13"/>
        <v>0</v>
      </c>
      <c r="AMN41"/>
    </row>
    <row r="42" spans="1:1028" ht="15" thickBot="1">
      <c r="A42" s="111"/>
      <c r="B42" s="90"/>
      <c r="C42" s="91"/>
      <c r="D42" s="92"/>
      <c r="E42" s="84">
        <f t="shared" si="7"/>
        <v>0</v>
      </c>
      <c r="F42" s="92"/>
      <c r="G42" s="92"/>
      <c r="H42" s="84">
        <f t="shared" si="8"/>
        <v>0</v>
      </c>
      <c r="I42" s="85">
        <f t="shared" si="9"/>
        <v>0</v>
      </c>
      <c r="J42" s="92"/>
      <c r="K42" s="92"/>
      <c r="L42" s="84">
        <f t="shared" si="10"/>
        <v>0</v>
      </c>
      <c r="M42" s="92"/>
      <c r="N42" s="92"/>
      <c r="O42" s="84">
        <f t="shared" si="11"/>
        <v>0</v>
      </c>
      <c r="P42" s="92"/>
      <c r="Q42" s="92"/>
      <c r="R42" s="84">
        <f t="shared" si="12"/>
        <v>0</v>
      </c>
      <c r="S42" s="85">
        <f t="shared" si="13"/>
        <v>0</v>
      </c>
      <c r="AMN42"/>
    </row>
    <row r="43" spans="1:1028" ht="15" thickBot="1">
      <c r="A43" s="112"/>
      <c r="B43" s="86"/>
      <c r="C43" s="87"/>
      <c r="D43" s="92"/>
      <c r="E43" s="84">
        <f t="shared" si="7"/>
        <v>0</v>
      </c>
      <c r="F43" s="92"/>
      <c r="G43" s="92"/>
      <c r="H43" s="84">
        <f t="shared" si="8"/>
        <v>0</v>
      </c>
      <c r="I43" s="85">
        <f t="shared" si="9"/>
        <v>0</v>
      </c>
      <c r="J43" s="92"/>
      <c r="K43" s="92"/>
      <c r="L43" s="84">
        <f t="shared" si="10"/>
        <v>0</v>
      </c>
      <c r="M43" s="92"/>
      <c r="N43" s="92"/>
      <c r="O43" s="84">
        <f t="shared" si="11"/>
        <v>0</v>
      </c>
      <c r="P43" s="92"/>
      <c r="Q43" s="92"/>
      <c r="R43" s="84">
        <f t="shared" si="12"/>
        <v>0</v>
      </c>
      <c r="S43" s="85">
        <f t="shared" si="13"/>
        <v>0</v>
      </c>
      <c r="AMN43"/>
    </row>
    <row r="44" spans="1:1028" ht="15" thickBot="1">
      <c r="A44" s="94" t="s">
        <v>67</v>
      </c>
      <c r="B44" s="95"/>
      <c r="C44" s="96"/>
      <c r="D44" s="98"/>
      <c r="E44" s="99">
        <f>SUM(E36:E43)</f>
        <v>0</v>
      </c>
      <c r="F44" s="97"/>
      <c r="G44" s="98"/>
      <c r="H44" s="99">
        <f>SUM(H36:H43)</f>
        <v>0</v>
      </c>
      <c r="I44" s="85">
        <f t="shared" si="9"/>
        <v>0</v>
      </c>
      <c r="J44" s="97"/>
      <c r="K44" s="98"/>
      <c r="L44" s="99">
        <f>SUM(L36:L43)</f>
        <v>0</v>
      </c>
      <c r="M44" s="97"/>
      <c r="N44" s="98"/>
      <c r="O44" s="99">
        <f>SUM(O36:O43)</f>
        <v>0</v>
      </c>
      <c r="P44" s="97"/>
      <c r="Q44" s="98"/>
      <c r="R44" s="99">
        <f>SUM(R36:R43)</f>
        <v>0</v>
      </c>
      <c r="S44" s="85">
        <f t="shared" si="13"/>
        <v>0</v>
      </c>
      <c r="AMN44"/>
    </row>
    <row r="45" spans="1:1028" ht="15" thickBot="1">
      <c r="A45" s="100"/>
      <c r="B45" s="101"/>
      <c r="C45" s="101"/>
      <c r="D45" s="102"/>
      <c r="E45" s="101"/>
      <c r="F45" s="102"/>
      <c r="G45" s="102"/>
      <c r="H45" s="101"/>
      <c r="I45" s="101"/>
      <c r="J45" s="102"/>
      <c r="K45" s="102"/>
      <c r="L45" s="101"/>
      <c r="M45" s="102"/>
      <c r="N45" s="102"/>
      <c r="O45" s="101"/>
      <c r="P45" s="102"/>
      <c r="Q45" s="102"/>
      <c r="R45" s="101"/>
      <c r="S45" s="103"/>
      <c r="AMN45"/>
    </row>
    <row r="46" spans="1:19" s="78" customFormat="1" ht="15" thickBot="1">
      <c r="A46" s="104" t="s">
        <v>68</v>
      </c>
      <c r="B46" s="105"/>
      <c r="C46" s="106"/>
      <c r="D46" s="108"/>
      <c r="E46" s="113"/>
      <c r="F46" s="107"/>
      <c r="G46" s="108"/>
      <c r="H46" s="113"/>
      <c r="I46" s="113"/>
      <c r="J46" s="107"/>
      <c r="K46" s="108"/>
      <c r="L46" s="113"/>
      <c r="M46" s="107"/>
      <c r="N46" s="108"/>
      <c r="O46" s="113"/>
      <c r="P46" s="107"/>
      <c r="Q46" s="108"/>
      <c r="R46" s="113"/>
      <c r="S46" s="85"/>
    </row>
    <row r="47" spans="1:1028" ht="15" thickBot="1">
      <c r="A47" s="79"/>
      <c r="B47" s="80"/>
      <c r="C47" s="81"/>
      <c r="D47" s="83"/>
      <c r="E47" s="84">
        <f aca="true" t="shared" si="14" ref="E47:E54">$C47*(D47*6.5)</f>
        <v>0</v>
      </c>
      <c r="F47" s="82"/>
      <c r="G47" s="83"/>
      <c r="H47" s="84">
        <f aca="true" t="shared" si="15" ref="H47:H54">$C47*(F47*5+G47*7)</f>
        <v>0</v>
      </c>
      <c r="I47" s="85">
        <f aca="true" t="shared" si="16" ref="I47:I55">E47+H47</f>
        <v>0</v>
      </c>
      <c r="J47" s="82"/>
      <c r="K47" s="83"/>
      <c r="L47" s="84">
        <f aca="true" t="shared" si="17" ref="L47:L54">$C47*(J47*5+K47*7)</f>
        <v>0</v>
      </c>
      <c r="M47" s="82"/>
      <c r="N47" s="83"/>
      <c r="O47" s="84">
        <f aca="true" t="shared" si="18" ref="O47:O54">$C47*(M47*5+N47*7)</f>
        <v>0</v>
      </c>
      <c r="P47" s="82"/>
      <c r="Q47" s="83"/>
      <c r="R47" s="84">
        <f aca="true" t="shared" si="19" ref="R47:R54">$C47*(P47*3.5+Q47*2)</f>
        <v>0</v>
      </c>
      <c r="S47" s="85">
        <f aca="true" t="shared" si="20" ref="S47:S55">L47+O47+R47</f>
        <v>0</v>
      </c>
      <c r="AMN47"/>
    </row>
    <row r="48" spans="1:1028" ht="15" thickBot="1">
      <c r="A48" s="79"/>
      <c r="B48" s="80"/>
      <c r="C48" s="81"/>
      <c r="D48" s="83"/>
      <c r="E48" s="84">
        <f t="shared" si="14"/>
        <v>0</v>
      </c>
      <c r="F48" s="82"/>
      <c r="G48" s="83"/>
      <c r="H48" s="84">
        <f t="shared" si="15"/>
        <v>0</v>
      </c>
      <c r="I48" s="85">
        <f t="shared" si="16"/>
        <v>0</v>
      </c>
      <c r="J48" s="82"/>
      <c r="K48" s="83"/>
      <c r="L48" s="84">
        <f t="shared" si="17"/>
        <v>0</v>
      </c>
      <c r="M48" s="82"/>
      <c r="N48" s="83"/>
      <c r="O48" s="84">
        <f t="shared" si="18"/>
        <v>0</v>
      </c>
      <c r="P48" s="82"/>
      <c r="Q48" s="83"/>
      <c r="R48" s="84">
        <f t="shared" si="19"/>
        <v>0</v>
      </c>
      <c r="S48" s="85">
        <f t="shared" si="20"/>
        <v>0</v>
      </c>
      <c r="AMN48"/>
    </row>
    <row r="49" spans="1:1028" ht="15" thickBot="1">
      <c r="A49" s="79"/>
      <c r="B49" s="80"/>
      <c r="C49" s="81"/>
      <c r="D49" s="83"/>
      <c r="E49" s="84">
        <f t="shared" si="14"/>
        <v>0</v>
      </c>
      <c r="F49" s="82"/>
      <c r="G49" s="83"/>
      <c r="H49" s="84">
        <f t="shared" si="15"/>
        <v>0</v>
      </c>
      <c r="I49" s="85">
        <f t="shared" si="16"/>
        <v>0</v>
      </c>
      <c r="J49" s="82"/>
      <c r="K49" s="83"/>
      <c r="L49" s="84">
        <f t="shared" si="17"/>
        <v>0</v>
      </c>
      <c r="M49" s="82"/>
      <c r="N49" s="83"/>
      <c r="O49" s="84">
        <f t="shared" si="18"/>
        <v>0</v>
      </c>
      <c r="P49" s="82"/>
      <c r="Q49" s="83"/>
      <c r="R49" s="84">
        <f t="shared" si="19"/>
        <v>0</v>
      </c>
      <c r="S49" s="85">
        <f t="shared" si="20"/>
        <v>0</v>
      </c>
      <c r="AMN49"/>
    </row>
    <row r="50" spans="1:1028" ht="15" thickBot="1">
      <c r="A50" s="79"/>
      <c r="B50" s="80"/>
      <c r="C50" s="81"/>
      <c r="D50" s="83"/>
      <c r="E50" s="84">
        <f t="shared" si="14"/>
        <v>0</v>
      </c>
      <c r="F50" s="82"/>
      <c r="G50" s="83"/>
      <c r="H50" s="84">
        <f t="shared" si="15"/>
        <v>0</v>
      </c>
      <c r="I50" s="85">
        <f t="shared" si="16"/>
        <v>0</v>
      </c>
      <c r="J50" s="82"/>
      <c r="K50" s="83"/>
      <c r="L50" s="84">
        <f t="shared" si="17"/>
        <v>0</v>
      </c>
      <c r="M50" s="82"/>
      <c r="N50" s="83"/>
      <c r="O50" s="84">
        <f t="shared" si="18"/>
        <v>0</v>
      </c>
      <c r="P50" s="82"/>
      <c r="Q50" s="83"/>
      <c r="R50" s="84">
        <f t="shared" si="19"/>
        <v>0</v>
      </c>
      <c r="S50" s="85">
        <f t="shared" si="20"/>
        <v>0</v>
      </c>
      <c r="AMN50"/>
    </row>
    <row r="51" spans="1:1028" ht="15" thickBot="1">
      <c r="A51" s="79"/>
      <c r="B51" s="80"/>
      <c r="C51" s="81"/>
      <c r="D51" s="83"/>
      <c r="E51" s="84">
        <f t="shared" si="14"/>
        <v>0</v>
      </c>
      <c r="F51" s="82"/>
      <c r="G51" s="83"/>
      <c r="H51" s="84">
        <f t="shared" si="15"/>
        <v>0</v>
      </c>
      <c r="I51" s="85">
        <f t="shared" si="16"/>
        <v>0</v>
      </c>
      <c r="J51" s="82"/>
      <c r="K51" s="83"/>
      <c r="L51" s="84">
        <f t="shared" si="17"/>
        <v>0</v>
      </c>
      <c r="M51" s="82"/>
      <c r="N51" s="83"/>
      <c r="O51" s="84">
        <f t="shared" si="18"/>
        <v>0</v>
      </c>
      <c r="P51" s="82"/>
      <c r="Q51" s="83"/>
      <c r="R51" s="84">
        <f t="shared" si="19"/>
        <v>0</v>
      </c>
      <c r="S51" s="85">
        <f t="shared" si="20"/>
        <v>0</v>
      </c>
      <c r="AMN51"/>
    </row>
    <row r="52" spans="1:1028" ht="15" thickBot="1">
      <c r="A52" s="110"/>
      <c r="B52" s="86"/>
      <c r="C52" s="87"/>
      <c r="D52" s="89"/>
      <c r="E52" s="84">
        <f t="shared" si="14"/>
        <v>0</v>
      </c>
      <c r="F52" s="88"/>
      <c r="G52" s="89"/>
      <c r="H52" s="84">
        <f t="shared" si="15"/>
        <v>0</v>
      </c>
      <c r="I52" s="85">
        <f t="shared" si="16"/>
        <v>0</v>
      </c>
      <c r="J52" s="88"/>
      <c r="K52" s="89"/>
      <c r="L52" s="84">
        <f t="shared" si="17"/>
        <v>0</v>
      </c>
      <c r="M52" s="88"/>
      <c r="N52" s="89"/>
      <c r="O52" s="84">
        <f t="shared" si="18"/>
        <v>0</v>
      </c>
      <c r="P52" s="88"/>
      <c r="Q52" s="89"/>
      <c r="R52" s="84">
        <f t="shared" si="19"/>
        <v>0</v>
      </c>
      <c r="S52" s="85">
        <f t="shared" si="20"/>
        <v>0</v>
      </c>
      <c r="AMN52"/>
    </row>
    <row r="53" spans="1:1028" ht="15" thickBot="1">
      <c r="A53" s="111"/>
      <c r="B53" s="90"/>
      <c r="C53" s="91"/>
      <c r="D53" s="93"/>
      <c r="E53" s="84">
        <f t="shared" si="14"/>
        <v>0</v>
      </c>
      <c r="F53" s="92"/>
      <c r="G53" s="93"/>
      <c r="H53" s="84">
        <f t="shared" si="15"/>
        <v>0</v>
      </c>
      <c r="I53" s="85">
        <f t="shared" si="16"/>
        <v>0</v>
      </c>
      <c r="J53" s="92"/>
      <c r="K53" s="93"/>
      <c r="L53" s="84">
        <f t="shared" si="17"/>
        <v>0</v>
      </c>
      <c r="M53" s="92"/>
      <c r="N53" s="93"/>
      <c r="O53" s="84">
        <f t="shared" si="18"/>
        <v>0</v>
      </c>
      <c r="P53" s="92"/>
      <c r="Q53" s="93"/>
      <c r="R53" s="84">
        <f t="shared" si="19"/>
        <v>0</v>
      </c>
      <c r="S53" s="85">
        <f t="shared" si="20"/>
        <v>0</v>
      </c>
      <c r="AMN53"/>
    </row>
    <row r="54" spans="1:1028" ht="15" thickBot="1">
      <c r="A54" s="112"/>
      <c r="B54" s="86"/>
      <c r="C54" s="87"/>
      <c r="D54" s="89"/>
      <c r="E54" s="84">
        <f t="shared" si="14"/>
        <v>0</v>
      </c>
      <c r="F54" s="88"/>
      <c r="G54" s="89"/>
      <c r="H54" s="84">
        <f t="shared" si="15"/>
        <v>0</v>
      </c>
      <c r="I54" s="85">
        <f t="shared" si="16"/>
        <v>0</v>
      </c>
      <c r="J54" s="88"/>
      <c r="K54" s="89"/>
      <c r="L54" s="84">
        <f t="shared" si="17"/>
        <v>0</v>
      </c>
      <c r="M54" s="88"/>
      <c r="N54" s="89"/>
      <c r="O54" s="84">
        <f t="shared" si="18"/>
        <v>0</v>
      </c>
      <c r="P54" s="88"/>
      <c r="Q54" s="89"/>
      <c r="R54" s="84">
        <f t="shared" si="19"/>
        <v>0</v>
      </c>
      <c r="S54" s="85">
        <f t="shared" si="20"/>
        <v>0</v>
      </c>
      <c r="AMN54"/>
    </row>
    <row r="55" spans="1:1028" ht="15" thickBot="1">
      <c r="A55" s="94" t="s">
        <v>69</v>
      </c>
      <c r="B55" s="95"/>
      <c r="C55" s="96"/>
      <c r="D55" s="98"/>
      <c r="E55" s="99">
        <f>SUM(E47:E54)</f>
        <v>0</v>
      </c>
      <c r="F55" s="97"/>
      <c r="G55" s="98"/>
      <c r="H55" s="99">
        <f>SUM(H47:H54)</f>
        <v>0</v>
      </c>
      <c r="I55" s="85">
        <f t="shared" si="16"/>
        <v>0</v>
      </c>
      <c r="J55" s="97"/>
      <c r="K55" s="98"/>
      <c r="L55" s="99">
        <f>SUM(L47:L54)</f>
        <v>0</v>
      </c>
      <c r="M55" s="97"/>
      <c r="N55" s="98"/>
      <c r="O55" s="99">
        <f>SUM(O47:O54)</f>
        <v>0</v>
      </c>
      <c r="P55" s="97"/>
      <c r="Q55" s="98"/>
      <c r="R55" s="99">
        <f>SUM(R47:R54)</f>
        <v>0</v>
      </c>
      <c r="S55" s="85">
        <f t="shared" si="20"/>
        <v>0</v>
      </c>
      <c r="AMN55"/>
    </row>
    <row r="56" spans="1:1028" ht="15" thickBot="1">
      <c r="A56" s="100"/>
      <c r="B56" s="101"/>
      <c r="C56" s="101"/>
      <c r="D56" s="102"/>
      <c r="E56" s="101"/>
      <c r="F56" s="102"/>
      <c r="G56" s="102"/>
      <c r="H56" s="101"/>
      <c r="I56" s="101"/>
      <c r="J56" s="102"/>
      <c r="K56" s="102"/>
      <c r="L56" s="101"/>
      <c r="M56" s="102"/>
      <c r="N56" s="102"/>
      <c r="O56" s="101"/>
      <c r="P56" s="102"/>
      <c r="Q56" s="102"/>
      <c r="R56" s="101"/>
      <c r="S56" s="103"/>
      <c r="AMN56"/>
    </row>
    <row r="57" spans="1:19" s="78" customFormat="1" ht="15" thickBot="1">
      <c r="A57" s="104" t="s">
        <v>70</v>
      </c>
      <c r="B57" s="105"/>
      <c r="C57" s="106"/>
      <c r="D57" s="108"/>
      <c r="E57" s="113"/>
      <c r="F57" s="107"/>
      <c r="G57" s="108"/>
      <c r="H57" s="113"/>
      <c r="I57" s="346"/>
      <c r="J57" s="107"/>
      <c r="K57" s="108"/>
      <c r="L57" s="113"/>
      <c r="M57" s="107"/>
      <c r="N57" s="108"/>
      <c r="O57" s="113"/>
      <c r="P57" s="107"/>
      <c r="Q57" s="108"/>
      <c r="R57" s="113"/>
      <c r="S57" s="114"/>
    </row>
    <row r="58" spans="1:1028" ht="15" thickBot="1">
      <c r="A58" s="79"/>
      <c r="B58" s="80"/>
      <c r="C58" s="81"/>
      <c r="D58" s="83"/>
      <c r="E58" s="84">
        <f aca="true" t="shared" si="21" ref="E58:E65">$C58*(D58*6.5)</f>
        <v>0</v>
      </c>
      <c r="F58" s="82"/>
      <c r="G58" s="83"/>
      <c r="H58" s="84">
        <f aca="true" t="shared" si="22" ref="H58:H65">$C58*(F58*5+G58*7)</f>
        <v>0</v>
      </c>
      <c r="I58" s="85">
        <f aca="true" t="shared" si="23" ref="I58:I66">E58+H58</f>
        <v>0</v>
      </c>
      <c r="J58" s="82"/>
      <c r="K58" s="83"/>
      <c r="L58" s="84">
        <f aca="true" t="shared" si="24" ref="L58:L65">$C58*(J58*5+K58*7)</f>
        <v>0</v>
      </c>
      <c r="M58" s="82"/>
      <c r="N58" s="83"/>
      <c r="O58" s="84">
        <f aca="true" t="shared" si="25" ref="O58:O65">$C58*(M58*5+N58*7)</f>
        <v>0</v>
      </c>
      <c r="P58" s="82"/>
      <c r="Q58" s="83"/>
      <c r="R58" s="84">
        <f aca="true" t="shared" si="26" ref="R58:R65">$C58*(P58*3.5+Q58*2)</f>
        <v>0</v>
      </c>
      <c r="S58" s="85">
        <f aca="true" t="shared" si="27" ref="S58:S66">L58+O58+R58</f>
        <v>0</v>
      </c>
      <c r="AMN58"/>
    </row>
    <row r="59" spans="1:1028" ht="15" thickBot="1">
      <c r="A59" s="79"/>
      <c r="B59" s="80"/>
      <c r="C59" s="81"/>
      <c r="D59" s="83"/>
      <c r="E59" s="84">
        <f t="shared" si="21"/>
        <v>0</v>
      </c>
      <c r="F59" s="82"/>
      <c r="G59" s="83"/>
      <c r="H59" s="84">
        <f t="shared" si="22"/>
        <v>0</v>
      </c>
      <c r="I59" s="85">
        <f t="shared" si="23"/>
        <v>0</v>
      </c>
      <c r="J59" s="82"/>
      <c r="K59" s="83"/>
      <c r="L59" s="84">
        <f t="shared" si="24"/>
        <v>0</v>
      </c>
      <c r="M59" s="82"/>
      <c r="N59" s="83"/>
      <c r="O59" s="84">
        <f t="shared" si="25"/>
        <v>0</v>
      </c>
      <c r="P59" s="82"/>
      <c r="Q59" s="83"/>
      <c r="R59" s="84">
        <f t="shared" si="26"/>
        <v>0</v>
      </c>
      <c r="S59" s="85">
        <f t="shared" si="27"/>
        <v>0</v>
      </c>
      <c r="AMN59"/>
    </row>
    <row r="60" spans="1:1028" ht="15" thickBot="1">
      <c r="A60" s="79"/>
      <c r="B60" s="80"/>
      <c r="C60" s="81"/>
      <c r="D60" s="83"/>
      <c r="E60" s="84">
        <f t="shared" si="21"/>
        <v>0</v>
      </c>
      <c r="F60" s="82"/>
      <c r="G60" s="83"/>
      <c r="H60" s="84">
        <f t="shared" si="22"/>
        <v>0</v>
      </c>
      <c r="I60" s="85">
        <f t="shared" si="23"/>
        <v>0</v>
      </c>
      <c r="J60" s="82"/>
      <c r="K60" s="83"/>
      <c r="L60" s="84">
        <f t="shared" si="24"/>
        <v>0</v>
      </c>
      <c r="M60" s="82"/>
      <c r="N60" s="83"/>
      <c r="O60" s="84">
        <f t="shared" si="25"/>
        <v>0</v>
      </c>
      <c r="P60" s="82"/>
      <c r="Q60" s="83"/>
      <c r="R60" s="84">
        <f t="shared" si="26"/>
        <v>0</v>
      </c>
      <c r="S60" s="85">
        <f t="shared" si="27"/>
        <v>0</v>
      </c>
      <c r="AMN60"/>
    </row>
    <row r="61" spans="1:1028" ht="15" thickBot="1">
      <c r="A61" s="79"/>
      <c r="B61" s="80"/>
      <c r="C61" s="81"/>
      <c r="D61" s="83"/>
      <c r="E61" s="84">
        <f t="shared" si="21"/>
        <v>0</v>
      </c>
      <c r="F61" s="82"/>
      <c r="G61" s="83"/>
      <c r="H61" s="84">
        <f t="shared" si="22"/>
        <v>0</v>
      </c>
      <c r="I61" s="85">
        <f t="shared" si="23"/>
        <v>0</v>
      </c>
      <c r="J61" s="82"/>
      <c r="K61" s="83"/>
      <c r="L61" s="84">
        <f t="shared" si="24"/>
        <v>0</v>
      </c>
      <c r="M61" s="82"/>
      <c r="N61" s="83"/>
      <c r="O61" s="84">
        <f t="shared" si="25"/>
        <v>0</v>
      </c>
      <c r="P61" s="82"/>
      <c r="Q61" s="83"/>
      <c r="R61" s="84">
        <f t="shared" si="26"/>
        <v>0</v>
      </c>
      <c r="S61" s="85">
        <f t="shared" si="27"/>
        <v>0</v>
      </c>
      <c r="AMN61"/>
    </row>
    <row r="62" spans="1:1028" ht="15" thickBot="1">
      <c r="A62" s="79"/>
      <c r="B62" s="80"/>
      <c r="C62" s="81"/>
      <c r="D62" s="83"/>
      <c r="E62" s="84">
        <f t="shared" si="21"/>
        <v>0</v>
      </c>
      <c r="F62" s="82"/>
      <c r="G62" s="83"/>
      <c r="H62" s="84">
        <f t="shared" si="22"/>
        <v>0</v>
      </c>
      <c r="I62" s="85">
        <f t="shared" si="23"/>
        <v>0</v>
      </c>
      <c r="J62" s="82"/>
      <c r="K62" s="83"/>
      <c r="L62" s="84">
        <f t="shared" si="24"/>
        <v>0</v>
      </c>
      <c r="M62" s="82"/>
      <c r="N62" s="83"/>
      <c r="O62" s="84">
        <f t="shared" si="25"/>
        <v>0</v>
      </c>
      <c r="P62" s="82"/>
      <c r="Q62" s="83"/>
      <c r="R62" s="84">
        <f t="shared" si="26"/>
        <v>0</v>
      </c>
      <c r="S62" s="85">
        <f t="shared" si="27"/>
        <v>0</v>
      </c>
      <c r="AMN62"/>
    </row>
    <row r="63" spans="1:1028" ht="15" thickBot="1">
      <c r="A63" s="110"/>
      <c r="B63" s="86"/>
      <c r="C63" s="87"/>
      <c r="D63" s="89"/>
      <c r="E63" s="84">
        <f t="shared" si="21"/>
        <v>0</v>
      </c>
      <c r="F63" s="88"/>
      <c r="G63" s="89"/>
      <c r="H63" s="84">
        <f t="shared" si="22"/>
        <v>0</v>
      </c>
      <c r="I63" s="85">
        <f t="shared" si="23"/>
        <v>0</v>
      </c>
      <c r="J63" s="88"/>
      <c r="K63" s="89"/>
      <c r="L63" s="84">
        <f t="shared" si="24"/>
        <v>0</v>
      </c>
      <c r="M63" s="88"/>
      <c r="N63" s="89"/>
      <c r="O63" s="84">
        <f t="shared" si="25"/>
        <v>0</v>
      </c>
      <c r="P63" s="88"/>
      <c r="Q63" s="89"/>
      <c r="R63" s="84">
        <f t="shared" si="26"/>
        <v>0</v>
      </c>
      <c r="S63" s="85">
        <f t="shared" si="27"/>
        <v>0</v>
      </c>
      <c r="AMN63"/>
    </row>
    <row r="64" spans="1:1028" ht="15" thickBot="1">
      <c r="A64" s="110"/>
      <c r="B64" s="86"/>
      <c r="C64" s="87"/>
      <c r="D64" s="89"/>
      <c r="E64" s="84">
        <f t="shared" si="21"/>
        <v>0</v>
      </c>
      <c r="F64" s="88"/>
      <c r="G64" s="89"/>
      <c r="H64" s="84">
        <f t="shared" si="22"/>
        <v>0</v>
      </c>
      <c r="I64" s="85">
        <f t="shared" si="23"/>
        <v>0</v>
      </c>
      <c r="J64" s="88"/>
      <c r="K64" s="89"/>
      <c r="L64" s="84">
        <f t="shared" si="24"/>
        <v>0</v>
      </c>
      <c r="M64" s="88"/>
      <c r="N64" s="89"/>
      <c r="O64" s="84">
        <f t="shared" si="25"/>
        <v>0</v>
      </c>
      <c r="P64" s="88"/>
      <c r="Q64" s="89"/>
      <c r="R64" s="84">
        <f t="shared" si="26"/>
        <v>0</v>
      </c>
      <c r="S64" s="85">
        <f t="shared" si="27"/>
        <v>0</v>
      </c>
      <c r="AMN64"/>
    </row>
    <row r="65" spans="1:1028" ht="15" thickBot="1">
      <c r="A65" s="111"/>
      <c r="B65" s="90"/>
      <c r="C65" s="91"/>
      <c r="D65" s="93"/>
      <c r="E65" s="84">
        <f t="shared" si="21"/>
        <v>0</v>
      </c>
      <c r="F65" s="92"/>
      <c r="G65" s="93"/>
      <c r="H65" s="84">
        <f t="shared" si="22"/>
        <v>0</v>
      </c>
      <c r="I65" s="85">
        <f t="shared" si="23"/>
        <v>0</v>
      </c>
      <c r="J65" s="92"/>
      <c r="K65" s="93"/>
      <c r="L65" s="84">
        <f t="shared" si="24"/>
        <v>0</v>
      </c>
      <c r="M65" s="92"/>
      <c r="N65" s="93"/>
      <c r="O65" s="84">
        <f t="shared" si="25"/>
        <v>0</v>
      </c>
      <c r="P65" s="92"/>
      <c r="Q65" s="93"/>
      <c r="R65" s="84">
        <f t="shared" si="26"/>
        <v>0</v>
      </c>
      <c r="S65" s="85">
        <f t="shared" si="27"/>
        <v>0</v>
      </c>
      <c r="AMN65"/>
    </row>
    <row r="66" spans="1:1028" ht="15" thickBot="1">
      <c r="A66" s="94" t="s">
        <v>71</v>
      </c>
      <c r="B66" s="95"/>
      <c r="C66" s="96"/>
      <c r="D66" s="98"/>
      <c r="E66" s="99">
        <f>SUM(E58:E65)</f>
        <v>0</v>
      </c>
      <c r="F66" s="97"/>
      <c r="G66" s="98"/>
      <c r="H66" s="99">
        <f>SUM(H58:H65)</f>
        <v>0</v>
      </c>
      <c r="I66" s="85">
        <f t="shared" si="23"/>
        <v>0</v>
      </c>
      <c r="J66" s="97"/>
      <c r="K66" s="98"/>
      <c r="L66" s="99">
        <f>SUM(L58:L65)</f>
        <v>0</v>
      </c>
      <c r="M66" s="97"/>
      <c r="N66" s="98"/>
      <c r="O66" s="99">
        <f>SUM(O58:O65)</f>
        <v>0</v>
      </c>
      <c r="P66" s="97"/>
      <c r="Q66" s="98"/>
      <c r="R66" s="99">
        <f>SUM(R58:R65)</f>
        <v>0</v>
      </c>
      <c r="S66" s="85">
        <f t="shared" si="27"/>
        <v>0</v>
      </c>
      <c r="AMN66"/>
    </row>
    <row r="67" spans="1:1028" ht="15" thickBot="1">
      <c r="A67" s="100"/>
      <c r="B67" s="101"/>
      <c r="C67" s="101"/>
      <c r="D67" s="102"/>
      <c r="E67" s="101"/>
      <c r="F67" s="102"/>
      <c r="G67" s="102"/>
      <c r="H67" s="101"/>
      <c r="I67" s="101"/>
      <c r="J67" s="102"/>
      <c r="K67" s="102"/>
      <c r="L67" s="101"/>
      <c r="M67" s="102"/>
      <c r="N67" s="102"/>
      <c r="O67" s="101"/>
      <c r="P67" s="102"/>
      <c r="Q67" s="102"/>
      <c r="R67" s="101"/>
      <c r="S67" s="103"/>
      <c r="AMN67"/>
    </row>
    <row r="68" spans="1:1028" ht="15" thickBot="1">
      <c r="A68" s="69" t="s">
        <v>72</v>
      </c>
      <c r="B68" s="115"/>
      <c r="C68" s="71"/>
      <c r="D68" s="117"/>
      <c r="E68" s="118"/>
      <c r="F68" s="116"/>
      <c r="G68" s="117"/>
      <c r="H68" s="118"/>
      <c r="I68" s="348"/>
      <c r="J68" s="116"/>
      <c r="K68" s="117"/>
      <c r="L68" s="118"/>
      <c r="M68" s="116"/>
      <c r="N68" s="117"/>
      <c r="O68" s="118"/>
      <c r="P68" s="116"/>
      <c r="Q68" s="117"/>
      <c r="R68" s="118"/>
      <c r="S68" s="119"/>
      <c r="AMN68"/>
    </row>
    <row r="69" spans="1:1028" ht="15" thickBot="1">
      <c r="A69" s="79"/>
      <c r="B69" s="80"/>
      <c r="C69" s="81"/>
      <c r="D69" s="83"/>
      <c r="E69" s="84">
        <f aca="true" t="shared" si="28" ref="E69:E76">$C69*(D69*6.5)</f>
        <v>0</v>
      </c>
      <c r="F69" s="82"/>
      <c r="G69" s="83"/>
      <c r="H69" s="84">
        <f aca="true" t="shared" si="29" ref="H69:H76">$C69*(F69*5+G69*7)</f>
        <v>0</v>
      </c>
      <c r="I69" s="85">
        <f aca="true" t="shared" si="30" ref="I69:I77">E69+H69</f>
        <v>0</v>
      </c>
      <c r="J69" s="82"/>
      <c r="K69" s="83"/>
      <c r="L69" s="84">
        <f aca="true" t="shared" si="31" ref="L69:L76">$C69*(J69*5+K69*7)</f>
        <v>0</v>
      </c>
      <c r="M69" s="82"/>
      <c r="N69" s="83"/>
      <c r="O69" s="84">
        <f aca="true" t="shared" si="32" ref="O69:O76">$C69*(M69*5+N69*7)</f>
        <v>0</v>
      </c>
      <c r="P69" s="82"/>
      <c r="Q69" s="83"/>
      <c r="R69" s="84">
        <f aca="true" t="shared" si="33" ref="R69:R76">$C69*(P69*3.5+Q69*2)</f>
        <v>0</v>
      </c>
      <c r="S69" s="85">
        <f aca="true" t="shared" si="34" ref="S69:S77">L69+O69+R69</f>
        <v>0</v>
      </c>
      <c r="AMN69"/>
    </row>
    <row r="70" spans="1:1028" ht="15" thickBot="1">
      <c r="A70" s="79"/>
      <c r="B70" s="80"/>
      <c r="C70" s="81"/>
      <c r="D70" s="83"/>
      <c r="E70" s="84">
        <f t="shared" si="28"/>
        <v>0</v>
      </c>
      <c r="F70" s="82"/>
      <c r="G70" s="83"/>
      <c r="H70" s="84">
        <f t="shared" si="29"/>
        <v>0</v>
      </c>
      <c r="I70" s="85">
        <f t="shared" si="30"/>
        <v>0</v>
      </c>
      <c r="J70" s="82"/>
      <c r="K70" s="83"/>
      <c r="L70" s="84">
        <f t="shared" si="31"/>
        <v>0</v>
      </c>
      <c r="M70" s="82"/>
      <c r="N70" s="83"/>
      <c r="O70" s="84">
        <f t="shared" si="32"/>
        <v>0</v>
      </c>
      <c r="P70" s="82"/>
      <c r="Q70" s="83"/>
      <c r="R70" s="84">
        <f t="shared" si="33"/>
        <v>0</v>
      </c>
      <c r="S70" s="85">
        <f t="shared" si="34"/>
        <v>0</v>
      </c>
      <c r="AMN70"/>
    </row>
    <row r="71" spans="1:1028" ht="15" thickBot="1">
      <c r="A71" s="79"/>
      <c r="B71" s="80"/>
      <c r="C71" s="81"/>
      <c r="D71" s="83"/>
      <c r="E71" s="84">
        <f t="shared" si="28"/>
        <v>0</v>
      </c>
      <c r="F71" s="82"/>
      <c r="G71" s="83"/>
      <c r="H71" s="84">
        <f t="shared" si="29"/>
        <v>0</v>
      </c>
      <c r="I71" s="85">
        <f t="shared" si="30"/>
        <v>0</v>
      </c>
      <c r="J71" s="82"/>
      <c r="K71" s="83"/>
      <c r="L71" s="84">
        <f t="shared" si="31"/>
        <v>0</v>
      </c>
      <c r="M71" s="82"/>
      <c r="N71" s="83"/>
      <c r="O71" s="84">
        <f t="shared" si="32"/>
        <v>0</v>
      </c>
      <c r="P71" s="82"/>
      <c r="Q71" s="83"/>
      <c r="R71" s="84">
        <f t="shared" si="33"/>
        <v>0</v>
      </c>
      <c r="S71" s="85">
        <f t="shared" si="34"/>
        <v>0</v>
      </c>
      <c r="AMN71"/>
    </row>
    <row r="72" spans="1:1028" ht="15" thickBot="1">
      <c r="A72" s="79"/>
      <c r="B72" s="80"/>
      <c r="C72" s="81"/>
      <c r="D72" s="83"/>
      <c r="E72" s="84">
        <f t="shared" si="28"/>
        <v>0</v>
      </c>
      <c r="F72" s="82"/>
      <c r="G72" s="83"/>
      <c r="H72" s="84">
        <f t="shared" si="29"/>
        <v>0</v>
      </c>
      <c r="I72" s="85">
        <f t="shared" si="30"/>
        <v>0</v>
      </c>
      <c r="J72" s="82"/>
      <c r="K72" s="83"/>
      <c r="L72" s="84">
        <f t="shared" si="31"/>
        <v>0</v>
      </c>
      <c r="M72" s="82"/>
      <c r="N72" s="83"/>
      <c r="O72" s="84">
        <f t="shared" si="32"/>
        <v>0</v>
      </c>
      <c r="P72" s="82"/>
      <c r="Q72" s="83"/>
      <c r="R72" s="84">
        <f t="shared" si="33"/>
        <v>0</v>
      </c>
      <c r="S72" s="85">
        <f t="shared" si="34"/>
        <v>0</v>
      </c>
      <c r="AMN72"/>
    </row>
    <row r="73" spans="1:1028" ht="15" thickBot="1">
      <c r="A73" s="79"/>
      <c r="B73" s="80"/>
      <c r="C73" s="81"/>
      <c r="D73" s="83"/>
      <c r="E73" s="84">
        <f t="shared" si="28"/>
        <v>0</v>
      </c>
      <c r="F73" s="82"/>
      <c r="G73" s="83"/>
      <c r="H73" s="84">
        <f t="shared" si="29"/>
        <v>0</v>
      </c>
      <c r="I73" s="85">
        <f t="shared" si="30"/>
        <v>0</v>
      </c>
      <c r="J73" s="82"/>
      <c r="K73" s="83"/>
      <c r="L73" s="84">
        <f t="shared" si="31"/>
        <v>0</v>
      </c>
      <c r="M73" s="82"/>
      <c r="N73" s="83"/>
      <c r="O73" s="84">
        <f t="shared" si="32"/>
        <v>0</v>
      </c>
      <c r="P73" s="82"/>
      <c r="Q73" s="83"/>
      <c r="R73" s="84">
        <f t="shared" si="33"/>
        <v>0</v>
      </c>
      <c r="S73" s="85">
        <f t="shared" si="34"/>
        <v>0</v>
      </c>
      <c r="AMN73"/>
    </row>
    <row r="74" spans="1:1028" ht="15" thickBot="1">
      <c r="A74" s="110"/>
      <c r="B74" s="86"/>
      <c r="C74" s="87"/>
      <c r="D74" s="89"/>
      <c r="E74" s="84">
        <f t="shared" si="28"/>
        <v>0</v>
      </c>
      <c r="F74" s="88"/>
      <c r="G74" s="89"/>
      <c r="H74" s="84">
        <f t="shared" si="29"/>
        <v>0</v>
      </c>
      <c r="I74" s="85">
        <f t="shared" si="30"/>
        <v>0</v>
      </c>
      <c r="J74" s="88"/>
      <c r="K74" s="89"/>
      <c r="L74" s="84">
        <f t="shared" si="31"/>
        <v>0</v>
      </c>
      <c r="M74" s="88"/>
      <c r="N74" s="89"/>
      <c r="O74" s="84">
        <f t="shared" si="32"/>
        <v>0</v>
      </c>
      <c r="P74" s="88"/>
      <c r="Q74" s="89"/>
      <c r="R74" s="84">
        <f t="shared" si="33"/>
        <v>0</v>
      </c>
      <c r="S74" s="85">
        <f t="shared" si="34"/>
        <v>0</v>
      </c>
      <c r="AMN74"/>
    </row>
    <row r="75" spans="1:1028" ht="15" thickBot="1">
      <c r="A75" s="110"/>
      <c r="B75" s="86"/>
      <c r="C75" s="87"/>
      <c r="D75" s="89"/>
      <c r="E75" s="84">
        <f t="shared" si="28"/>
        <v>0</v>
      </c>
      <c r="F75" s="88"/>
      <c r="G75" s="89"/>
      <c r="H75" s="84">
        <f t="shared" si="29"/>
        <v>0</v>
      </c>
      <c r="I75" s="85">
        <f t="shared" si="30"/>
        <v>0</v>
      </c>
      <c r="J75" s="88"/>
      <c r="K75" s="89"/>
      <c r="L75" s="84">
        <f t="shared" si="31"/>
        <v>0</v>
      </c>
      <c r="M75" s="88"/>
      <c r="N75" s="89"/>
      <c r="O75" s="84">
        <f t="shared" si="32"/>
        <v>0</v>
      </c>
      <c r="P75" s="88"/>
      <c r="Q75" s="89"/>
      <c r="R75" s="84">
        <f t="shared" si="33"/>
        <v>0</v>
      </c>
      <c r="S75" s="85">
        <f t="shared" si="34"/>
        <v>0</v>
      </c>
      <c r="AMN75"/>
    </row>
    <row r="76" spans="1:1028" ht="15" thickBot="1">
      <c r="A76" s="111"/>
      <c r="B76" s="90"/>
      <c r="C76" s="91"/>
      <c r="D76" s="93"/>
      <c r="E76" s="84">
        <f t="shared" si="28"/>
        <v>0</v>
      </c>
      <c r="F76" s="92"/>
      <c r="G76" s="93"/>
      <c r="H76" s="84">
        <f t="shared" si="29"/>
        <v>0</v>
      </c>
      <c r="I76" s="85">
        <f t="shared" si="30"/>
        <v>0</v>
      </c>
      <c r="J76" s="92"/>
      <c r="K76" s="93"/>
      <c r="L76" s="84">
        <f t="shared" si="31"/>
        <v>0</v>
      </c>
      <c r="M76" s="92"/>
      <c r="N76" s="93"/>
      <c r="O76" s="84">
        <f t="shared" si="32"/>
        <v>0</v>
      </c>
      <c r="P76" s="92"/>
      <c r="Q76" s="93"/>
      <c r="R76" s="84">
        <f t="shared" si="33"/>
        <v>0</v>
      </c>
      <c r="S76" s="85">
        <f t="shared" si="34"/>
        <v>0</v>
      </c>
      <c r="AMN76"/>
    </row>
    <row r="77" spans="1:1028" ht="15" thickBot="1">
      <c r="A77" s="69" t="s">
        <v>73</v>
      </c>
      <c r="B77" s="115"/>
      <c r="C77" s="115"/>
      <c r="D77" s="115"/>
      <c r="E77" s="120">
        <f>SUM(E69:E76)</f>
        <v>0</v>
      </c>
      <c r="F77" s="115"/>
      <c r="G77" s="115"/>
      <c r="H77" s="120">
        <f>SUM(H69:H76)</f>
        <v>0</v>
      </c>
      <c r="I77" s="85">
        <f t="shared" si="30"/>
        <v>0</v>
      </c>
      <c r="J77" s="115"/>
      <c r="K77" s="115"/>
      <c r="L77" s="120">
        <f>SUM(L69:L76)</f>
        <v>0</v>
      </c>
      <c r="M77" s="115"/>
      <c r="N77" s="115"/>
      <c r="O77" s="120">
        <f>SUM(O69:O76)</f>
        <v>0</v>
      </c>
      <c r="P77" s="115"/>
      <c r="Q77" s="115"/>
      <c r="R77" s="120">
        <f>SUM(R69:R76)</f>
        <v>0</v>
      </c>
      <c r="S77" s="85">
        <f t="shared" si="34"/>
        <v>0</v>
      </c>
      <c r="AMN77"/>
    </row>
    <row r="78" spans="1:1028" ht="15" thickBot="1">
      <c r="A78" s="121"/>
      <c r="B78" s="122"/>
      <c r="C78" s="122"/>
      <c r="D78" s="122"/>
      <c r="E78" s="122"/>
      <c r="F78" s="122"/>
      <c r="G78" s="122"/>
      <c r="H78" s="122"/>
      <c r="I78" s="122"/>
      <c r="J78" s="122"/>
      <c r="K78" s="122"/>
      <c r="L78" s="122"/>
      <c r="M78" s="122"/>
      <c r="N78" s="122"/>
      <c r="O78" s="122"/>
      <c r="P78" s="122"/>
      <c r="Q78" s="122"/>
      <c r="R78" s="122"/>
      <c r="S78" s="123"/>
      <c r="AMN78"/>
    </row>
    <row r="79" spans="1:1028" ht="15" thickBot="1">
      <c r="A79" s="121"/>
      <c r="B79" s="122"/>
      <c r="C79" s="122"/>
      <c r="D79" s="122"/>
      <c r="E79" s="122"/>
      <c r="F79" s="122"/>
      <c r="G79" s="122"/>
      <c r="H79" s="122"/>
      <c r="I79" s="122"/>
      <c r="J79" s="122"/>
      <c r="K79" s="122"/>
      <c r="L79" s="122"/>
      <c r="M79" s="122"/>
      <c r="N79" s="122"/>
      <c r="O79" s="122"/>
      <c r="P79" s="122"/>
      <c r="Q79" s="122"/>
      <c r="R79" s="122"/>
      <c r="S79" s="123"/>
      <c r="AMN79"/>
    </row>
    <row r="80" spans="1:19" s="78" customFormat="1" ht="15" thickBot="1">
      <c r="A80" s="69" t="s">
        <v>74</v>
      </c>
      <c r="B80" s="115"/>
      <c r="C80" s="71"/>
      <c r="D80" s="75"/>
      <c r="E80" s="349">
        <f>E66+E55+E44+E33+E77</f>
        <v>0</v>
      </c>
      <c r="F80" s="74"/>
      <c r="G80" s="75"/>
      <c r="H80" s="349">
        <f>H66+H55+H44+H33+H77</f>
        <v>0</v>
      </c>
      <c r="I80" s="124">
        <f>I66+I55+I44+I33+I77</f>
        <v>0</v>
      </c>
      <c r="J80" s="74"/>
      <c r="K80" s="75"/>
      <c r="L80" s="125">
        <f>L66+L55+L44+L33+L77</f>
        <v>0</v>
      </c>
      <c r="M80" s="74"/>
      <c r="N80" s="75"/>
      <c r="O80" s="125">
        <f>O66+O55+O44+O33+O77</f>
        <v>0</v>
      </c>
      <c r="P80" s="74"/>
      <c r="Q80" s="76"/>
      <c r="R80" s="125">
        <f>R66+R55+R44+R33+R77</f>
        <v>0</v>
      </c>
      <c r="S80" s="124">
        <f>S66+S55+S44+S33+S77</f>
        <v>0</v>
      </c>
    </row>
    <row r="83" spans="1:13" ht="15">
      <c r="A83" s="126" t="s">
        <v>27</v>
      </c>
      <c r="C83" s="10" t="s">
        <v>292</v>
      </c>
      <c r="D83" s="127"/>
      <c r="E83" s="127"/>
      <c r="F83" s="127"/>
      <c r="G83" s="127"/>
      <c r="H83" s="127"/>
      <c r="I83" s="127"/>
      <c r="J83" s="127"/>
      <c r="K83" s="127"/>
      <c r="L83" s="127"/>
      <c r="M83" s="127"/>
    </row>
    <row r="84" ht="15" thickBot="1">
      <c r="A84" s="47"/>
    </row>
    <row r="85" ht="29.5" thickBot="1">
      <c r="A85" s="45" t="s">
        <v>28</v>
      </c>
    </row>
    <row r="88" spans="1:7" ht="30" customHeight="1">
      <c r="A88" s="368" t="s">
        <v>75</v>
      </c>
      <c r="B88" s="368"/>
      <c r="C88" s="368"/>
      <c r="D88" s="368"/>
      <c r="E88" s="368"/>
      <c r="F88" s="368"/>
      <c r="G88" s="368"/>
    </row>
    <row r="89" spans="1:7" ht="33" customHeight="1">
      <c r="A89" s="368" t="s">
        <v>76</v>
      </c>
      <c r="B89" s="368"/>
      <c r="C89" s="368"/>
      <c r="D89" s="368"/>
      <c r="E89" s="368"/>
      <c r="F89" s="368"/>
      <c r="G89" s="368"/>
    </row>
    <row r="90" spans="1:7" ht="71.25" customHeight="1">
      <c r="A90" s="368" t="s">
        <v>77</v>
      </c>
      <c r="B90" s="368"/>
      <c r="C90" s="368"/>
      <c r="D90" s="368"/>
      <c r="E90" s="368"/>
      <c r="F90" s="368"/>
      <c r="G90" s="368"/>
    </row>
    <row r="91" spans="1:7" ht="109.5" customHeight="1">
      <c r="A91" s="368" t="s">
        <v>78</v>
      </c>
      <c r="B91" s="368"/>
      <c r="C91" s="368"/>
      <c r="D91" s="368"/>
      <c r="E91" s="368"/>
      <c r="F91" s="368"/>
      <c r="G91" s="368"/>
    </row>
    <row r="92" ht="15">
      <c r="A92" s="46" t="s">
        <v>79</v>
      </c>
    </row>
    <row r="94" spans="1:7" ht="34.5" customHeight="1">
      <c r="A94" s="389" t="s">
        <v>293</v>
      </c>
      <c r="B94" s="388"/>
      <c r="C94" s="388"/>
      <c r="D94" s="388"/>
      <c r="E94" s="388"/>
      <c r="F94" s="388"/>
      <c r="G94" s="388"/>
    </row>
    <row r="96" ht="15">
      <c r="A96" s="78" t="s">
        <v>80</v>
      </c>
    </row>
  </sheetData>
  <mergeCells count="12">
    <mergeCell ref="A94:G94"/>
    <mergeCell ref="A91:G91"/>
    <mergeCell ref="F3:H3"/>
    <mergeCell ref="M3:O3"/>
    <mergeCell ref="D3:E3"/>
    <mergeCell ref="J3:L3"/>
    <mergeCell ref="A22:S22"/>
    <mergeCell ref="A2:S2"/>
    <mergeCell ref="A88:G88"/>
    <mergeCell ref="P3:R3"/>
    <mergeCell ref="A89:G89"/>
    <mergeCell ref="A90:G90"/>
  </mergeCells>
  <printOptions/>
  <pageMargins left="0.7" right="0.7" top="0.7875" bottom="0.7875" header="0.511811023622047" footer="0.511811023622047"/>
  <pageSetup fitToHeight="0" fitToWidth="1" horizontalDpi="300" verticalDpi="3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H26"/>
  <sheetViews>
    <sheetView zoomScale="90" zoomScaleNormal="90" workbookViewId="0" topLeftCell="A20">
      <selection activeCell="H8" sqref="H8"/>
    </sheetView>
  </sheetViews>
  <sheetFormatPr defaultColWidth="8.8515625" defaultRowHeight="15"/>
  <cols>
    <col min="1" max="1" width="50.28125" style="46" customWidth="1"/>
    <col min="2" max="2" width="20.00390625" style="46" customWidth="1"/>
    <col min="3" max="3" width="18.57421875" style="46" customWidth="1"/>
    <col min="4" max="10" width="22.28125" style="46" customWidth="1"/>
    <col min="11" max="24" width="23.140625" style="46" customWidth="1"/>
    <col min="25" max="1024" width="8.8515625" style="46" customWidth="1"/>
  </cols>
  <sheetData>
    <row r="1" ht="15" thickBot="1"/>
    <row r="2" spans="1:8" ht="19.5" customHeight="1">
      <c r="A2" s="374" t="s">
        <v>81</v>
      </c>
      <c r="B2" s="374"/>
      <c r="C2" s="374"/>
      <c r="D2" s="374"/>
      <c r="E2" s="374"/>
      <c r="F2" s="374"/>
      <c r="G2" s="128"/>
      <c r="H2" s="128"/>
    </row>
    <row r="3" ht="15" thickBot="1"/>
    <row r="4" spans="1:6" ht="14.25" customHeight="1">
      <c r="A4" s="129" t="s">
        <v>270</v>
      </c>
      <c r="B4" s="130" t="s">
        <v>82</v>
      </c>
      <c r="C4" s="130"/>
      <c r="D4" s="130"/>
      <c r="E4" s="130"/>
      <c r="F4" s="131"/>
    </row>
    <row r="5" spans="1:6" ht="14.25" customHeight="1">
      <c r="A5" s="127" t="s">
        <v>279</v>
      </c>
      <c r="B5" s="361" t="s">
        <v>278</v>
      </c>
      <c r="C5" s="359"/>
      <c r="D5" s="359"/>
      <c r="E5" s="359"/>
      <c r="F5" s="360"/>
    </row>
    <row r="6" spans="1:6" ht="14.25" customHeight="1" thickBot="1">
      <c r="A6" s="132" t="s">
        <v>83</v>
      </c>
      <c r="B6" s="133"/>
      <c r="C6" s="133"/>
      <c r="D6" s="133"/>
      <c r="E6" s="133"/>
      <c r="F6" s="134"/>
    </row>
    <row r="7" ht="13.5" customHeight="1" hidden="1"/>
    <row r="8" ht="21" customHeight="1"/>
    <row r="9" spans="1:7" ht="22.5" customHeight="1">
      <c r="A9" s="375" t="s">
        <v>84</v>
      </c>
      <c r="B9" s="375"/>
      <c r="C9" s="375"/>
      <c r="D9" s="375"/>
      <c r="E9" s="375"/>
      <c r="F9" s="375"/>
      <c r="G9" s="375"/>
    </row>
    <row r="10" spans="1:7" ht="27.75" customHeight="1">
      <c r="A10" s="373" t="s">
        <v>85</v>
      </c>
      <c r="B10" s="373"/>
      <c r="C10" s="373"/>
      <c r="D10" s="373"/>
      <c r="E10" s="373"/>
      <c r="F10" s="373"/>
      <c r="G10" s="373"/>
    </row>
    <row r="11" spans="1:7" ht="23.25" customHeight="1">
      <c r="A11" s="372" t="s">
        <v>86</v>
      </c>
      <c r="B11" s="372"/>
      <c r="C11" s="372"/>
      <c r="D11" s="372"/>
      <c r="E11" s="372"/>
      <c r="F11" s="372"/>
      <c r="G11" s="372"/>
    </row>
    <row r="12" spans="1:7" ht="48.75" customHeight="1">
      <c r="A12" s="364" t="s">
        <v>87</v>
      </c>
      <c r="B12" s="364"/>
      <c r="C12" s="364"/>
      <c r="D12" s="364"/>
      <c r="E12" s="364"/>
      <c r="F12" s="364"/>
      <c r="G12" s="364"/>
    </row>
    <row r="13" spans="1:7" ht="62.25" customHeight="1">
      <c r="A13" s="364" t="s">
        <v>88</v>
      </c>
      <c r="B13" s="364"/>
      <c r="C13" s="364"/>
      <c r="D13" s="364"/>
      <c r="E13" s="364"/>
      <c r="F13" s="364"/>
      <c r="G13" s="364"/>
    </row>
    <row r="14" spans="1:7" ht="93" customHeight="1">
      <c r="A14" s="364" t="s">
        <v>89</v>
      </c>
      <c r="B14" s="364"/>
      <c r="C14" s="364"/>
      <c r="D14" s="364"/>
      <c r="E14" s="364"/>
      <c r="F14" s="364"/>
      <c r="G14" s="364"/>
    </row>
    <row r="15" spans="1:7" ht="21" customHeight="1">
      <c r="A15" s="372" t="s">
        <v>90</v>
      </c>
      <c r="B15" s="372"/>
      <c r="C15" s="372"/>
      <c r="D15" s="372"/>
      <c r="E15" s="372"/>
      <c r="F15" s="372"/>
      <c r="G15" s="372"/>
    </row>
    <row r="16" spans="1:7" ht="21.75" customHeight="1">
      <c r="A16" s="372" t="s">
        <v>91</v>
      </c>
      <c r="B16" s="372"/>
      <c r="C16" s="372"/>
      <c r="D16" s="372"/>
      <c r="E16" s="372"/>
      <c r="F16" s="372"/>
      <c r="G16" s="372"/>
    </row>
    <row r="17" spans="1:7" ht="52.5" customHeight="1">
      <c r="A17" s="364" t="s">
        <v>92</v>
      </c>
      <c r="B17" s="364"/>
      <c r="C17" s="364"/>
      <c r="D17" s="364"/>
      <c r="E17" s="364"/>
      <c r="F17" s="364"/>
      <c r="G17" s="364"/>
    </row>
    <row r="18" spans="1:7" ht="36" customHeight="1">
      <c r="A18" s="364" t="s">
        <v>93</v>
      </c>
      <c r="B18" s="364"/>
      <c r="C18" s="364"/>
      <c r="D18" s="364"/>
      <c r="E18" s="364"/>
      <c r="F18" s="364"/>
      <c r="G18" s="364"/>
    </row>
    <row r="19" spans="1:7" ht="69.75" customHeight="1">
      <c r="A19" s="364" t="s">
        <v>94</v>
      </c>
      <c r="B19" s="364"/>
      <c r="C19" s="364"/>
      <c r="D19" s="364"/>
      <c r="E19" s="364"/>
      <c r="F19" s="364"/>
      <c r="G19" s="364"/>
    </row>
    <row r="20" spans="1:7" ht="21" customHeight="1">
      <c r="A20" s="372" t="s">
        <v>95</v>
      </c>
      <c r="B20" s="372"/>
      <c r="C20" s="372"/>
      <c r="D20" s="372"/>
      <c r="E20" s="372"/>
      <c r="F20" s="372"/>
      <c r="G20" s="372"/>
    </row>
    <row r="21" spans="1:7" ht="21.75" customHeight="1">
      <c r="A21" s="373" t="s">
        <v>96</v>
      </c>
      <c r="B21" s="373"/>
      <c r="C21" s="373"/>
      <c r="D21" s="373"/>
      <c r="E21" s="373"/>
      <c r="F21" s="373"/>
      <c r="G21" s="373"/>
    </row>
    <row r="22" spans="1:7" ht="66.75" customHeight="1">
      <c r="A22" s="364" t="s">
        <v>97</v>
      </c>
      <c r="B22" s="364"/>
      <c r="C22" s="364"/>
      <c r="D22" s="364"/>
      <c r="E22" s="364"/>
      <c r="F22" s="364"/>
      <c r="G22" s="364"/>
    </row>
    <row r="23" spans="1:7" ht="54" customHeight="1">
      <c r="A23" s="364" t="s">
        <v>98</v>
      </c>
      <c r="B23" s="364"/>
      <c r="C23" s="364"/>
      <c r="D23" s="364"/>
      <c r="E23" s="364"/>
      <c r="F23" s="364"/>
      <c r="G23" s="364"/>
    </row>
    <row r="24" spans="1:7" ht="37.5" customHeight="1">
      <c r="A24" s="364" t="s">
        <v>99</v>
      </c>
      <c r="B24" s="364"/>
      <c r="C24" s="364"/>
      <c r="D24" s="364"/>
      <c r="E24" s="364"/>
      <c r="F24" s="364"/>
      <c r="G24" s="364"/>
    </row>
    <row r="25" spans="1:7" ht="36" customHeight="1">
      <c r="A25" s="364" t="s">
        <v>100</v>
      </c>
      <c r="B25" s="364"/>
      <c r="C25" s="364"/>
      <c r="D25" s="364"/>
      <c r="E25" s="364"/>
      <c r="F25" s="364"/>
      <c r="G25" s="364"/>
    </row>
    <row r="26" spans="1:7" ht="19.5" customHeight="1">
      <c r="A26" s="364" t="s">
        <v>101</v>
      </c>
      <c r="B26" s="364"/>
      <c r="C26" s="364"/>
      <c r="D26" s="364"/>
      <c r="E26" s="364"/>
      <c r="F26" s="364"/>
      <c r="G26" s="364"/>
    </row>
  </sheetData>
  <mergeCells count="19">
    <mergeCell ref="A2:F2"/>
    <mergeCell ref="A9:G9"/>
    <mergeCell ref="A10:G10"/>
    <mergeCell ref="A11:G11"/>
    <mergeCell ref="A12:G12"/>
    <mergeCell ref="A13:G13"/>
    <mergeCell ref="A14:G14"/>
    <mergeCell ref="A15:G15"/>
    <mergeCell ref="A16:G16"/>
    <mergeCell ref="A17:G17"/>
    <mergeCell ref="A23:G23"/>
    <mergeCell ref="A24:G24"/>
    <mergeCell ref="A25:G25"/>
    <mergeCell ref="A26:G26"/>
    <mergeCell ref="A18:G18"/>
    <mergeCell ref="A19:G19"/>
    <mergeCell ref="A20:G20"/>
    <mergeCell ref="A21:G21"/>
    <mergeCell ref="A22:G22"/>
  </mergeCells>
  <printOptions/>
  <pageMargins left="0.7" right="0.7" top="0.7875" bottom="0.7875" header="0.511811023622047" footer="0.511811023622047"/>
  <pageSetup fitToHeight="0"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R35"/>
  <sheetViews>
    <sheetView zoomScale="93" zoomScaleNormal="93" workbookViewId="0" topLeftCell="A21">
      <selection activeCell="P2" sqref="P2:R2"/>
    </sheetView>
  </sheetViews>
  <sheetFormatPr defaultColWidth="8.7109375" defaultRowHeight="15"/>
  <cols>
    <col min="1" max="1" width="8.8515625" style="44" customWidth="1"/>
    <col min="2" max="2" width="51.00390625" style="44" customWidth="1"/>
    <col min="3" max="3" width="31.57421875" style="44" customWidth="1"/>
    <col min="4" max="4" width="20.7109375" style="44" customWidth="1"/>
    <col min="5" max="5" width="24.00390625" style="44" customWidth="1"/>
    <col min="6" max="6" width="16.8515625" style="44" customWidth="1"/>
    <col min="7" max="7" width="20.57421875" style="31" customWidth="1"/>
    <col min="8" max="8" width="16.421875" style="41" customWidth="1"/>
    <col min="9" max="9" width="25.7109375" style="41" customWidth="1"/>
    <col min="10" max="10" width="22.8515625" style="0" customWidth="1"/>
    <col min="11" max="11" width="23.57421875" style="0" customWidth="1"/>
    <col min="12" max="12" width="15.57421875" style="0" customWidth="1"/>
    <col min="13" max="13" width="20.28125" style="0" customWidth="1"/>
    <col min="14" max="14" width="16.7109375" style="0" customWidth="1"/>
    <col min="15" max="15" width="32.57421875" style="0" customWidth="1"/>
    <col min="16" max="16" width="27.57421875" style="0" customWidth="1"/>
    <col min="17" max="17" width="21.421875" style="0" customWidth="1"/>
    <col min="18" max="18" width="26.140625" style="0" customWidth="1"/>
  </cols>
  <sheetData>
    <row r="1" ht="15" thickBot="1"/>
    <row r="2" spans="1:18" ht="15.75" customHeight="1" thickBot="1">
      <c r="A2" s="376" t="s">
        <v>102</v>
      </c>
      <c r="B2" s="376"/>
      <c r="C2" s="376"/>
      <c r="D2" s="376"/>
      <c r="E2" s="376"/>
      <c r="F2" s="376"/>
      <c r="G2" s="376"/>
      <c r="H2" s="376"/>
      <c r="I2" s="377"/>
      <c r="J2" s="379" t="s">
        <v>103</v>
      </c>
      <c r="K2" s="379"/>
      <c r="L2" s="379"/>
      <c r="M2" s="379"/>
      <c r="N2" s="379"/>
      <c r="O2" s="379"/>
      <c r="P2" s="380" t="s">
        <v>104</v>
      </c>
      <c r="Q2" s="381"/>
      <c r="R2" s="381"/>
    </row>
    <row r="3" spans="1:18" ht="58">
      <c r="A3" s="135" t="s">
        <v>105</v>
      </c>
      <c r="B3" s="136" t="s">
        <v>106</v>
      </c>
      <c r="C3" s="136" t="s">
        <v>107</v>
      </c>
      <c r="D3" s="50" t="s">
        <v>108</v>
      </c>
      <c r="E3" s="136" t="s">
        <v>109</v>
      </c>
      <c r="F3" s="137" t="s">
        <v>110</v>
      </c>
      <c r="G3" s="138" t="s">
        <v>111</v>
      </c>
      <c r="H3" s="139" t="s">
        <v>16</v>
      </c>
      <c r="I3" s="140" t="s">
        <v>112</v>
      </c>
      <c r="J3" s="50" t="s">
        <v>113</v>
      </c>
      <c r="K3" s="136" t="s">
        <v>109</v>
      </c>
      <c r="L3" s="137" t="s">
        <v>114</v>
      </c>
      <c r="M3" s="138" t="s">
        <v>115</v>
      </c>
      <c r="N3" s="139" t="s">
        <v>16</v>
      </c>
      <c r="O3" s="140" t="s">
        <v>116</v>
      </c>
      <c r="P3" s="138" t="s">
        <v>117</v>
      </c>
      <c r="Q3" s="138" t="s">
        <v>16</v>
      </c>
      <c r="R3" s="140" t="s">
        <v>118</v>
      </c>
    </row>
    <row r="4" spans="1:18" ht="15" thickBot="1">
      <c r="A4" s="141"/>
      <c r="B4" s="142" t="s">
        <v>119</v>
      </c>
      <c r="C4" s="142"/>
      <c r="D4" s="142"/>
      <c r="E4" s="142"/>
      <c r="F4" s="142"/>
      <c r="G4" s="143"/>
      <c r="H4" s="144"/>
      <c r="I4" s="145"/>
      <c r="J4" s="142"/>
      <c r="K4" s="142"/>
      <c r="L4" s="142"/>
      <c r="M4" s="143"/>
      <c r="N4" s="144"/>
      <c r="O4" s="326"/>
      <c r="P4" s="328"/>
      <c r="Q4" s="329"/>
      <c r="R4" s="330"/>
    </row>
    <row r="5" spans="1:18" ht="29">
      <c r="A5" s="146" t="s">
        <v>120</v>
      </c>
      <c r="B5" s="147" t="s">
        <v>121</v>
      </c>
      <c r="C5" s="148" t="s">
        <v>122</v>
      </c>
      <c r="D5" s="149"/>
      <c r="E5" s="148" t="s">
        <v>123</v>
      </c>
      <c r="F5" s="150">
        <v>6.5</v>
      </c>
      <c r="G5" s="151">
        <f aca="true" t="shared" si="0" ref="G5:G14">D5*F5</f>
        <v>0</v>
      </c>
      <c r="H5" s="152">
        <f aca="true" t="shared" si="1" ref="H5:H14">0.21*G5</f>
        <v>0</v>
      </c>
      <c r="I5" s="153">
        <f aca="true" t="shared" si="2" ref="I5:I14">G5+H5</f>
        <v>0</v>
      </c>
      <c r="J5" s="149"/>
      <c r="K5" s="148" t="s">
        <v>123</v>
      </c>
      <c r="L5" s="150">
        <v>12</v>
      </c>
      <c r="M5" s="151">
        <f aca="true" t="shared" si="3" ref="M5:M14">J5*L5</f>
        <v>0</v>
      </c>
      <c r="N5" s="152">
        <f aca="true" t="shared" si="4" ref="N5:N14">0.21*M5</f>
        <v>0</v>
      </c>
      <c r="O5" s="327">
        <f aca="true" t="shared" si="5" ref="O5:O14">M5+N5</f>
        <v>0</v>
      </c>
      <c r="P5" s="331">
        <f>G5+M5</f>
        <v>0</v>
      </c>
      <c r="Q5" s="332">
        <f>P5*0.21</f>
        <v>0</v>
      </c>
      <c r="R5" s="333">
        <f>P5+Q5</f>
        <v>0</v>
      </c>
    </row>
    <row r="6" spans="1:18" ht="43.5">
      <c r="A6" s="154" t="s">
        <v>124</v>
      </c>
      <c r="B6" s="155" t="s">
        <v>125</v>
      </c>
      <c r="C6" s="156" t="s">
        <v>126</v>
      </c>
      <c r="D6" s="157"/>
      <c r="E6" s="156" t="s">
        <v>127</v>
      </c>
      <c r="F6" s="158">
        <v>3</v>
      </c>
      <c r="G6" s="159">
        <f t="shared" si="0"/>
        <v>0</v>
      </c>
      <c r="H6" s="160">
        <f t="shared" si="1"/>
        <v>0</v>
      </c>
      <c r="I6" s="161">
        <f t="shared" si="2"/>
        <v>0</v>
      </c>
      <c r="J6" s="157"/>
      <c r="K6" s="156" t="s">
        <v>127</v>
      </c>
      <c r="L6" s="158">
        <v>6</v>
      </c>
      <c r="M6" s="159">
        <f t="shared" si="3"/>
        <v>0</v>
      </c>
      <c r="N6" s="160">
        <f t="shared" si="4"/>
        <v>0</v>
      </c>
      <c r="O6" s="161">
        <f t="shared" si="5"/>
        <v>0</v>
      </c>
      <c r="P6" s="334">
        <f aca="true" t="shared" si="6" ref="P6:P25">G6+M6</f>
        <v>0</v>
      </c>
      <c r="Q6" s="335">
        <f aca="true" t="shared" si="7" ref="Q6:Q25">P6*0.21</f>
        <v>0</v>
      </c>
      <c r="R6" s="336">
        <f aca="true" t="shared" si="8" ref="R6:R25">P6+Q6</f>
        <v>0</v>
      </c>
    </row>
    <row r="7" spans="1:18" ht="34.5" customHeight="1">
      <c r="A7" s="154" t="s">
        <v>128</v>
      </c>
      <c r="B7" s="155" t="s">
        <v>129</v>
      </c>
      <c r="C7" s="156" t="s">
        <v>122</v>
      </c>
      <c r="D7" s="157"/>
      <c r="E7" s="156" t="s">
        <v>123</v>
      </c>
      <c r="F7" s="162">
        <v>6.5</v>
      </c>
      <c r="G7" s="159">
        <f t="shared" si="0"/>
        <v>0</v>
      </c>
      <c r="H7" s="160">
        <f t="shared" si="1"/>
        <v>0</v>
      </c>
      <c r="I7" s="161">
        <f t="shared" si="2"/>
        <v>0</v>
      </c>
      <c r="J7" s="157"/>
      <c r="K7" s="156" t="s">
        <v>123</v>
      </c>
      <c r="L7" s="162">
        <v>12</v>
      </c>
      <c r="M7" s="159">
        <f t="shared" si="3"/>
        <v>0</v>
      </c>
      <c r="N7" s="160">
        <f t="shared" si="4"/>
        <v>0</v>
      </c>
      <c r="O7" s="161">
        <f t="shared" si="5"/>
        <v>0</v>
      </c>
      <c r="P7" s="334">
        <f t="shared" si="6"/>
        <v>0</v>
      </c>
      <c r="Q7" s="335">
        <f t="shared" si="7"/>
        <v>0</v>
      </c>
      <c r="R7" s="336">
        <f t="shared" si="8"/>
        <v>0</v>
      </c>
    </row>
    <row r="8" spans="1:18" ht="42" customHeight="1">
      <c r="A8" s="154" t="s">
        <v>130</v>
      </c>
      <c r="B8" s="155" t="s">
        <v>131</v>
      </c>
      <c r="C8" s="156" t="s">
        <v>122</v>
      </c>
      <c r="D8" s="157"/>
      <c r="E8" s="156" t="s">
        <v>123</v>
      </c>
      <c r="F8" s="158">
        <v>6.5</v>
      </c>
      <c r="G8" s="159">
        <f t="shared" si="0"/>
        <v>0</v>
      </c>
      <c r="H8" s="160">
        <f t="shared" si="1"/>
        <v>0</v>
      </c>
      <c r="I8" s="161">
        <f t="shared" si="2"/>
        <v>0</v>
      </c>
      <c r="J8" s="157"/>
      <c r="K8" s="156" t="s">
        <v>123</v>
      </c>
      <c r="L8" s="158">
        <v>12</v>
      </c>
      <c r="M8" s="159">
        <f t="shared" si="3"/>
        <v>0</v>
      </c>
      <c r="N8" s="160">
        <f t="shared" si="4"/>
        <v>0</v>
      </c>
      <c r="O8" s="161">
        <f t="shared" si="5"/>
        <v>0</v>
      </c>
      <c r="P8" s="334">
        <f t="shared" si="6"/>
        <v>0</v>
      </c>
      <c r="Q8" s="335">
        <f t="shared" si="7"/>
        <v>0</v>
      </c>
      <c r="R8" s="336">
        <f t="shared" si="8"/>
        <v>0</v>
      </c>
    </row>
    <row r="9" spans="1:18" ht="29">
      <c r="A9" s="154" t="s">
        <v>132</v>
      </c>
      <c r="B9" s="155" t="s">
        <v>133</v>
      </c>
      <c r="C9" s="156" t="s">
        <v>122</v>
      </c>
      <c r="D9" s="163"/>
      <c r="E9" s="156" t="s">
        <v>123</v>
      </c>
      <c r="F9" s="158">
        <v>6.5</v>
      </c>
      <c r="G9" s="159">
        <f t="shared" si="0"/>
        <v>0</v>
      </c>
      <c r="H9" s="160">
        <f t="shared" si="1"/>
        <v>0</v>
      </c>
      <c r="I9" s="161">
        <f t="shared" si="2"/>
        <v>0</v>
      </c>
      <c r="J9" s="163"/>
      <c r="K9" s="156" t="s">
        <v>123</v>
      </c>
      <c r="L9" s="158">
        <v>12</v>
      </c>
      <c r="M9" s="159">
        <f t="shared" si="3"/>
        <v>0</v>
      </c>
      <c r="N9" s="160">
        <f t="shared" si="4"/>
        <v>0</v>
      </c>
      <c r="O9" s="161">
        <f t="shared" si="5"/>
        <v>0</v>
      </c>
      <c r="P9" s="334">
        <f t="shared" si="6"/>
        <v>0</v>
      </c>
      <c r="Q9" s="335">
        <f t="shared" si="7"/>
        <v>0</v>
      </c>
      <c r="R9" s="336">
        <f t="shared" si="8"/>
        <v>0</v>
      </c>
    </row>
    <row r="10" spans="1:18" ht="29">
      <c r="A10" s="154" t="s">
        <v>134</v>
      </c>
      <c r="B10" s="155" t="s">
        <v>135</v>
      </c>
      <c r="C10" s="156" t="s">
        <v>122</v>
      </c>
      <c r="D10" s="163"/>
      <c r="E10" s="156" t="s">
        <v>123</v>
      </c>
      <c r="F10" s="158">
        <v>6.5</v>
      </c>
      <c r="G10" s="159">
        <f t="shared" si="0"/>
        <v>0</v>
      </c>
      <c r="H10" s="160">
        <f t="shared" si="1"/>
        <v>0</v>
      </c>
      <c r="I10" s="161">
        <f t="shared" si="2"/>
        <v>0</v>
      </c>
      <c r="J10" s="163"/>
      <c r="K10" s="156" t="s">
        <v>123</v>
      </c>
      <c r="L10" s="158">
        <v>12</v>
      </c>
      <c r="M10" s="159">
        <f t="shared" si="3"/>
        <v>0</v>
      </c>
      <c r="N10" s="160">
        <f t="shared" si="4"/>
        <v>0</v>
      </c>
      <c r="O10" s="161">
        <f t="shared" si="5"/>
        <v>0</v>
      </c>
      <c r="P10" s="334">
        <f t="shared" si="6"/>
        <v>0</v>
      </c>
      <c r="Q10" s="335">
        <f t="shared" si="7"/>
        <v>0</v>
      </c>
      <c r="R10" s="336">
        <f t="shared" si="8"/>
        <v>0</v>
      </c>
    </row>
    <row r="11" spans="1:18" ht="29">
      <c r="A11" s="154" t="s">
        <v>136</v>
      </c>
      <c r="B11" s="155" t="s">
        <v>137</v>
      </c>
      <c r="C11" s="156" t="s">
        <v>122</v>
      </c>
      <c r="D11" s="163"/>
      <c r="E11" s="156" t="s">
        <v>123</v>
      </c>
      <c r="F11" s="158">
        <v>6.5</v>
      </c>
      <c r="G11" s="159">
        <f t="shared" si="0"/>
        <v>0</v>
      </c>
      <c r="H11" s="160">
        <f t="shared" si="1"/>
        <v>0</v>
      </c>
      <c r="I11" s="161">
        <f t="shared" si="2"/>
        <v>0</v>
      </c>
      <c r="J11" s="163"/>
      <c r="K11" s="156" t="s">
        <v>123</v>
      </c>
      <c r="L11" s="158">
        <v>12</v>
      </c>
      <c r="M11" s="159">
        <f t="shared" si="3"/>
        <v>0</v>
      </c>
      <c r="N11" s="160">
        <f t="shared" si="4"/>
        <v>0</v>
      </c>
      <c r="O11" s="161">
        <f t="shared" si="5"/>
        <v>0</v>
      </c>
      <c r="P11" s="334">
        <f t="shared" si="6"/>
        <v>0</v>
      </c>
      <c r="Q11" s="335">
        <f t="shared" si="7"/>
        <v>0</v>
      </c>
      <c r="R11" s="336">
        <f t="shared" si="8"/>
        <v>0</v>
      </c>
    </row>
    <row r="12" spans="1:18" ht="29">
      <c r="A12" s="154" t="s">
        <v>138</v>
      </c>
      <c r="B12" s="155" t="s">
        <v>139</v>
      </c>
      <c r="C12" s="156" t="s">
        <v>122</v>
      </c>
      <c r="D12" s="163"/>
      <c r="E12" s="156" t="s">
        <v>123</v>
      </c>
      <c r="F12" s="158">
        <v>6.5</v>
      </c>
      <c r="G12" s="159">
        <f t="shared" si="0"/>
        <v>0</v>
      </c>
      <c r="H12" s="160">
        <f t="shared" si="1"/>
        <v>0</v>
      </c>
      <c r="I12" s="161">
        <f t="shared" si="2"/>
        <v>0</v>
      </c>
      <c r="J12" s="163"/>
      <c r="K12" s="156" t="s">
        <v>123</v>
      </c>
      <c r="L12" s="158">
        <v>12</v>
      </c>
      <c r="M12" s="159">
        <f t="shared" si="3"/>
        <v>0</v>
      </c>
      <c r="N12" s="160">
        <f t="shared" si="4"/>
        <v>0</v>
      </c>
      <c r="O12" s="161">
        <f t="shared" si="5"/>
        <v>0</v>
      </c>
      <c r="P12" s="334">
        <f t="shared" si="6"/>
        <v>0</v>
      </c>
      <c r="Q12" s="335">
        <f t="shared" si="7"/>
        <v>0</v>
      </c>
      <c r="R12" s="336">
        <f t="shared" si="8"/>
        <v>0</v>
      </c>
    </row>
    <row r="13" spans="1:18" ht="29">
      <c r="A13" s="154" t="s">
        <v>140</v>
      </c>
      <c r="B13" s="165" t="s">
        <v>141</v>
      </c>
      <c r="C13" s="166" t="s">
        <v>122</v>
      </c>
      <c r="D13" s="167"/>
      <c r="E13" s="166" t="s">
        <v>123</v>
      </c>
      <c r="F13" s="158">
        <v>6.5</v>
      </c>
      <c r="G13" s="159">
        <f t="shared" si="0"/>
        <v>0</v>
      </c>
      <c r="H13" s="160">
        <f t="shared" si="1"/>
        <v>0</v>
      </c>
      <c r="I13" s="161">
        <f t="shared" si="2"/>
        <v>0</v>
      </c>
      <c r="J13" s="167"/>
      <c r="K13" s="166" t="s">
        <v>123</v>
      </c>
      <c r="L13" s="158">
        <v>12</v>
      </c>
      <c r="M13" s="159">
        <f t="shared" si="3"/>
        <v>0</v>
      </c>
      <c r="N13" s="160">
        <f t="shared" si="4"/>
        <v>0</v>
      </c>
      <c r="O13" s="161">
        <f t="shared" si="5"/>
        <v>0</v>
      </c>
      <c r="P13" s="334">
        <f t="shared" si="6"/>
        <v>0</v>
      </c>
      <c r="Q13" s="335">
        <f t="shared" si="7"/>
        <v>0</v>
      </c>
      <c r="R13" s="336">
        <f t="shared" si="8"/>
        <v>0</v>
      </c>
    </row>
    <row r="14" spans="1:18" ht="29">
      <c r="A14" s="168"/>
      <c r="B14" s="169" t="s">
        <v>142</v>
      </c>
      <c r="C14" s="166" t="s">
        <v>122</v>
      </c>
      <c r="D14" s="167"/>
      <c r="E14" s="166" t="s">
        <v>123</v>
      </c>
      <c r="F14" s="158">
        <v>6.5</v>
      </c>
      <c r="G14" s="170">
        <f t="shared" si="0"/>
        <v>0</v>
      </c>
      <c r="H14" s="171">
        <f t="shared" si="1"/>
        <v>0</v>
      </c>
      <c r="I14" s="172">
        <f t="shared" si="2"/>
        <v>0</v>
      </c>
      <c r="J14" s="167"/>
      <c r="K14" s="166" t="s">
        <v>123</v>
      </c>
      <c r="L14" s="158">
        <v>12</v>
      </c>
      <c r="M14" s="170">
        <f t="shared" si="3"/>
        <v>0</v>
      </c>
      <c r="N14" s="171">
        <f t="shared" si="4"/>
        <v>0</v>
      </c>
      <c r="O14" s="172">
        <f t="shared" si="5"/>
        <v>0</v>
      </c>
      <c r="P14" s="334">
        <f t="shared" si="6"/>
        <v>0</v>
      </c>
      <c r="Q14" s="335">
        <f t="shared" si="7"/>
        <v>0</v>
      </c>
      <c r="R14" s="336">
        <f t="shared" si="8"/>
        <v>0</v>
      </c>
    </row>
    <row r="15" spans="1:18" ht="29">
      <c r="A15" s="168" t="s">
        <v>143</v>
      </c>
      <c r="B15" s="169" t="s">
        <v>144</v>
      </c>
      <c r="C15" s="166"/>
      <c r="D15" s="170"/>
      <c r="E15" s="166"/>
      <c r="F15" s="158"/>
      <c r="G15" s="173"/>
      <c r="H15" s="174"/>
      <c r="I15" s="175"/>
      <c r="J15" s="170"/>
      <c r="K15" s="166"/>
      <c r="L15" s="158"/>
      <c r="M15" s="173"/>
      <c r="N15" s="174"/>
      <c r="O15" s="175"/>
      <c r="P15" s="334">
        <f t="shared" si="6"/>
        <v>0</v>
      </c>
      <c r="Q15" s="335">
        <f t="shared" si="7"/>
        <v>0</v>
      </c>
      <c r="R15" s="336">
        <f t="shared" si="8"/>
        <v>0</v>
      </c>
    </row>
    <row r="16" spans="1:18" ht="29">
      <c r="A16" s="168"/>
      <c r="B16" s="169" t="s">
        <v>145</v>
      </c>
      <c r="C16" s="166" t="s">
        <v>122</v>
      </c>
      <c r="D16" s="167"/>
      <c r="E16" s="166" t="s">
        <v>123</v>
      </c>
      <c r="F16" s="162">
        <v>6.5</v>
      </c>
      <c r="G16" s="170">
        <f aca="true" t="shared" si="9" ref="G16:G24">D16*F16</f>
        <v>0</v>
      </c>
      <c r="H16" s="171">
        <f aca="true" t="shared" si="10" ref="H16:H24">0.21*G16</f>
        <v>0</v>
      </c>
      <c r="I16" s="172">
        <f aca="true" t="shared" si="11" ref="I16:I24">G16+H16</f>
        <v>0</v>
      </c>
      <c r="J16" s="167"/>
      <c r="K16" s="166" t="s">
        <v>123</v>
      </c>
      <c r="L16" s="162">
        <v>0</v>
      </c>
      <c r="M16" s="170">
        <f aca="true" t="shared" si="12" ref="M16:M24">J16*L16</f>
        <v>0</v>
      </c>
      <c r="N16" s="171">
        <f aca="true" t="shared" si="13" ref="N16:N24">0.21*M16</f>
        <v>0</v>
      </c>
      <c r="O16" s="172">
        <f aca="true" t="shared" si="14" ref="O16:O24">M16+N16</f>
        <v>0</v>
      </c>
      <c r="P16" s="334">
        <f t="shared" si="6"/>
        <v>0</v>
      </c>
      <c r="Q16" s="335">
        <f t="shared" si="7"/>
        <v>0</v>
      </c>
      <c r="R16" s="336">
        <f t="shared" si="8"/>
        <v>0</v>
      </c>
    </row>
    <row r="17" spans="1:18" ht="29">
      <c r="A17" s="168"/>
      <c r="B17" s="169" t="s">
        <v>146</v>
      </c>
      <c r="C17" s="176" t="s">
        <v>147</v>
      </c>
      <c r="D17" s="167"/>
      <c r="E17" s="166" t="s">
        <v>123</v>
      </c>
      <c r="F17" s="158">
        <v>4</v>
      </c>
      <c r="G17" s="170">
        <f t="shared" si="9"/>
        <v>0</v>
      </c>
      <c r="H17" s="171">
        <f t="shared" si="10"/>
        <v>0</v>
      </c>
      <c r="I17" s="172">
        <f t="shared" si="11"/>
        <v>0</v>
      </c>
      <c r="J17" s="167"/>
      <c r="K17" s="166" t="s">
        <v>123</v>
      </c>
      <c r="L17" s="158">
        <v>0</v>
      </c>
      <c r="M17" s="170">
        <f t="shared" si="12"/>
        <v>0</v>
      </c>
      <c r="N17" s="171">
        <f t="shared" si="13"/>
        <v>0</v>
      </c>
      <c r="O17" s="172">
        <f t="shared" si="14"/>
        <v>0</v>
      </c>
      <c r="P17" s="334">
        <f t="shared" si="6"/>
        <v>0</v>
      </c>
      <c r="Q17" s="335">
        <f t="shared" si="7"/>
        <v>0</v>
      </c>
      <c r="R17" s="336">
        <f t="shared" si="8"/>
        <v>0</v>
      </c>
    </row>
    <row r="18" spans="1:18" ht="29">
      <c r="A18" s="168"/>
      <c r="B18" s="169" t="s">
        <v>148</v>
      </c>
      <c r="C18" s="166" t="s">
        <v>122</v>
      </c>
      <c r="D18" s="167"/>
      <c r="E18" s="166" t="s">
        <v>123</v>
      </c>
      <c r="F18" s="162">
        <v>0</v>
      </c>
      <c r="G18" s="170">
        <f t="shared" si="9"/>
        <v>0</v>
      </c>
      <c r="H18" s="171">
        <f t="shared" si="10"/>
        <v>0</v>
      </c>
      <c r="I18" s="172">
        <f t="shared" si="11"/>
        <v>0</v>
      </c>
      <c r="J18" s="167"/>
      <c r="K18" s="166" t="s">
        <v>123</v>
      </c>
      <c r="L18" s="162">
        <v>2</v>
      </c>
      <c r="M18" s="170">
        <f t="shared" si="12"/>
        <v>0</v>
      </c>
      <c r="N18" s="171">
        <f t="shared" si="13"/>
        <v>0</v>
      </c>
      <c r="O18" s="172">
        <f t="shared" si="14"/>
        <v>0</v>
      </c>
      <c r="P18" s="334">
        <f t="shared" si="6"/>
        <v>0</v>
      </c>
      <c r="Q18" s="335">
        <f t="shared" si="7"/>
        <v>0</v>
      </c>
      <c r="R18" s="336">
        <f t="shared" si="8"/>
        <v>0</v>
      </c>
    </row>
    <row r="19" spans="1:18" ht="29">
      <c r="A19" s="168"/>
      <c r="B19" s="169" t="s">
        <v>149</v>
      </c>
      <c r="C19" s="176" t="s">
        <v>147</v>
      </c>
      <c r="D19" s="167"/>
      <c r="E19" s="166" t="s">
        <v>123</v>
      </c>
      <c r="F19" s="164">
        <v>0</v>
      </c>
      <c r="G19" s="170">
        <f t="shared" si="9"/>
        <v>0</v>
      </c>
      <c r="H19" s="171">
        <f t="shared" si="10"/>
        <v>0</v>
      </c>
      <c r="I19" s="172">
        <f t="shared" si="11"/>
        <v>0</v>
      </c>
      <c r="J19" s="167"/>
      <c r="K19" s="166" t="s">
        <v>123</v>
      </c>
      <c r="L19" s="164">
        <v>1</v>
      </c>
      <c r="M19" s="170">
        <f t="shared" si="12"/>
        <v>0</v>
      </c>
      <c r="N19" s="171">
        <f t="shared" si="13"/>
        <v>0</v>
      </c>
      <c r="O19" s="172">
        <f t="shared" si="14"/>
        <v>0</v>
      </c>
      <c r="P19" s="334">
        <f t="shared" si="6"/>
        <v>0</v>
      </c>
      <c r="Q19" s="335">
        <f t="shared" si="7"/>
        <v>0</v>
      </c>
      <c r="R19" s="336">
        <f t="shared" si="8"/>
        <v>0</v>
      </c>
    </row>
    <row r="20" spans="1:18" ht="29">
      <c r="A20" s="168"/>
      <c r="B20" s="169" t="s">
        <v>150</v>
      </c>
      <c r="C20" s="166" t="s">
        <v>122</v>
      </c>
      <c r="D20" s="167"/>
      <c r="E20" s="166" t="s">
        <v>123</v>
      </c>
      <c r="F20" s="158">
        <v>0</v>
      </c>
      <c r="G20" s="170">
        <f t="shared" si="9"/>
        <v>0</v>
      </c>
      <c r="H20" s="171">
        <f t="shared" si="10"/>
        <v>0</v>
      </c>
      <c r="I20" s="172">
        <f t="shared" si="11"/>
        <v>0</v>
      </c>
      <c r="J20" s="167"/>
      <c r="K20" s="166" t="s">
        <v>123</v>
      </c>
      <c r="L20" s="158">
        <v>5</v>
      </c>
      <c r="M20" s="170">
        <f t="shared" si="12"/>
        <v>0</v>
      </c>
      <c r="N20" s="171">
        <f t="shared" si="13"/>
        <v>0</v>
      </c>
      <c r="O20" s="172">
        <f t="shared" si="14"/>
        <v>0</v>
      </c>
      <c r="P20" s="334">
        <f t="shared" si="6"/>
        <v>0</v>
      </c>
      <c r="Q20" s="335">
        <f t="shared" si="7"/>
        <v>0</v>
      </c>
      <c r="R20" s="336">
        <f t="shared" si="8"/>
        <v>0</v>
      </c>
    </row>
    <row r="21" spans="1:18" ht="29">
      <c r="A21" s="168"/>
      <c r="B21" s="169" t="s">
        <v>151</v>
      </c>
      <c r="C21" s="176" t="s">
        <v>147</v>
      </c>
      <c r="D21" s="167"/>
      <c r="E21" s="166" t="s">
        <v>123</v>
      </c>
      <c r="F21" s="162">
        <v>0</v>
      </c>
      <c r="G21" s="170">
        <f t="shared" si="9"/>
        <v>0</v>
      </c>
      <c r="H21" s="171">
        <f t="shared" si="10"/>
        <v>0</v>
      </c>
      <c r="I21" s="172">
        <f t="shared" si="11"/>
        <v>0</v>
      </c>
      <c r="J21" s="167"/>
      <c r="K21" s="166" t="s">
        <v>123</v>
      </c>
      <c r="L21" s="162">
        <v>3</v>
      </c>
      <c r="M21" s="170">
        <f t="shared" si="12"/>
        <v>0</v>
      </c>
      <c r="N21" s="171">
        <f t="shared" si="13"/>
        <v>0</v>
      </c>
      <c r="O21" s="172">
        <f t="shared" si="14"/>
        <v>0</v>
      </c>
      <c r="P21" s="334">
        <f t="shared" si="6"/>
        <v>0</v>
      </c>
      <c r="Q21" s="335">
        <f t="shared" si="7"/>
        <v>0</v>
      </c>
      <c r="R21" s="336">
        <f t="shared" si="8"/>
        <v>0</v>
      </c>
    </row>
    <row r="22" spans="1:18" ht="29">
      <c r="A22" s="168"/>
      <c r="B22" s="169" t="s">
        <v>152</v>
      </c>
      <c r="C22" s="166" t="s">
        <v>122</v>
      </c>
      <c r="D22" s="167"/>
      <c r="E22" s="166" t="s">
        <v>123</v>
      </c>
      <c r="F22" s="158">
        <v>0</v>
      </c>
      <c r="G22" s="170">
        <f t="shared" si="9"/>
        <v>0</v>
      </c>
      <c r="H22" s="171">
        <f t="shared" si="10"/>
        <v>0</v>
      </c>
      <c r="I22" s="172">
        <f t="shared" si="11"/>
        <v>0</v>
      </c>
      <c r="J22" s="167"/>
      <c r="K22" s="166" t="s">
        <v>123</v>
      </c>
      <c r="L22" s="158">
        <v>5</v>
      </c>
      <c r="M22" s="170">
        <f t="shared" si="12"/>
        <v>0</v>
      </c>
      <c r="N22" s="171">
        <f t="shared" si="13"/>
        <v>0</v>
      </c>
      <c r="O22" s="172">
        <f t="shared" si="14"/>
        <v>0</v>
      </c>
      <c r="P22" s="334">
        <f t="shared" si="6"/>
        <v>0</v>
      </c>
      <c r="Q22" s="335">
        <f t="shared" si="7"/>
        <v>0</v>
      </c>
      <c r="R22" s="336">
        <f t="shared" si="8"/>
        <v>0</v>
      </c>
    </row>
    <row r="23" spans="1:18" ht="29">
      <c r="A23" s="168"/>
      <c r="B23" s="169" t="s">
        <v>153</v>
      </c>
      <c r="C23" s="176" t="s">
        <v>147</v>
      </c>
      <c r="D23" s="167"/>
      <c r="E23" s="166" t="s">
        <v>123</v>
      </c>
      <c r="F23" s="162">
        <v>0</v>
      </c>
      <c r="G23" s="170">
        <f t="shared" si="9"/>
        <v>0</v>
      </c>
      <c r="H23" s="171">
        <f t="shared" si="10"/>
        <v>0</v>
      </c>
      <c r="I23" s="172">
        <f t="shared" si="11"/>
        <v>0</v>
      </c>
      <c r="J23" s="167"/>
      <c r="K23" s="166" t="s">
        <v>123</v>
      </c>
      <c r="L23" s="162">
        <v>3</v>
      </c>
      <c r="M23" s="170">
        <f t="shared" si="12"/>
        <v>0</v>
      </c>
      <c r="N23" s="171">
        <f t="shared" si="13"/>
        <v>0</v>
      </c>
      <c r="O23" s="172">
        <f t="shared" si="14"/>
        <v>0</v>
      </c>
      <c r="P23" s="334">
        <f t="shared" si="6"/>
        <v>0</v>
      </c>
      <c r="Q23" s="335">
        <f t="shared" si="7"/>
        <v>0</v>
      </c>
      <c r="R23" s="336">
        <f t="shared" si="8"/>
        <v>0</v>
      </c>
    </row>
    <row r="24" spans="1:18" ht="15" thickBot="1">
      <c r="A24" s="177" t="s">
        <v>154</v>
      </c>
      <c r="B24" s="178" t="s">
        <v>155</v>
      </c>
      <c r="C24" s="179" t="s">
        <v>156</v>
      </c>
      <c r="D24" s="167"/>
      <c r="E24" s="179" t="s">
        <v>157</v>
      </c>
      <c r="F24" s="180">
        <v>25</v>
      </c>
      <c r="G24" s="181">
        <f t="shared" si="9"/>
        <v>0</v>
      </c>
      <c r="H24" s="182">
        <f t="shared" si="10"/>
        <v>0</v>
      </c>
      <c r="I24" s="183">
        <f t="shared" si="11"/>
        <v>0</v>
      </c>
      <c r="J24" s="167"/>
      <c r="K24" s="179" t="s">
        <v>157</v>
      </c>
      <c r="L24" s="180">
        <v>25</v>
      </c>
      <c r="M24" s="181">
        <f t="shared" si="12"/>
        <v>0</v>
      </c>
      <c r="N24" s="182">
        <f t="shared" si="13"/>
        <v>0</v>
      </c>
      <c r="O24" s="183">
        <f t="shared" si="14"/>
        <v>0</v>
      </c>
      <c r="P24" s="337">
        <f t="shared" si="6"/>
        <v>0</v>
      </c>
      <c r="Q24" s="338">
        <f t="shared" si="7"/>
        <v>0</v>
      </c>
      <c r="R24" s="339">
        <f t="shared" si="8"/>
        <v>0</v>
      </c>
    </row>
    <row r="25" spans="1:18" ht="15.75" customHeight="1" thickBot="1">
      <c r="A25" s="378" t="s">
        <v>158</v>
      </c>
      <c r="B25" s="378"/>
      <c r="C25" s="184"/>
      <c r="D25" s="184"/>
      <c r="E25" s="184"/>
      <c r="F25" s="184"/>
      <c r="G25" s="185">
        <f>SUM(G5:G24)</f>
        <v>0</v>
      </c>
      <c r="H25" s="186">
        <f>G25*0.21</f>
        <v>0</v>
      </c>
      <c r="I25" s="187">
        <f>G25*1.21</f>
        <v>0</v>
      </c>
      <c r="J25" s="184"/>
      <c r="K25" s="184"/>
      <c r="L25" s="184"/>
      <c r="M25" s="185">
        <f>SUM(M5:M24)</f>
        <v>0</v>
      </c>
      <c r="N25" s="186">
        <f>M25*0.21</f>
        <v>0</v>
      </c>
      <c r="O25" s="187">
        <f>M25*1.21</f>
        <v>0</v>
      </c>
      <c r="P25" s="340">
        <f t="shared" si="6"/>
        <v>0</v>
      </c>
      <c r="Q25" s="341">
        <f t="shared" si="7"/>
        <v>0</v>
      </c>
      <c r="R25" s="342">
        <f t="shared" si="8"/>
        <v>0</v>
      </c>
    </row>
    <row r="27" spans="4:12" ht="15">
      <c r="D27" s="188"/>
      <c r="F27" s="324"/>
      <c r="L27" s="325"/>
    </row>
    <row r="28" spans="2:4" ht="15">
      <c r="B28" s="43" t="s">
        <v>27</v>
      </c>
      <c r="D28" s="10" t="s">
        <v>159</v>
      </c>
    </row>
    <row r="29" ht="15" thickBot="1"/>
    <row r="30" spans="2:18" ht="30.75" customHeight="1" thickBot="1">
      <c r="B30" s="189" t="s">
        <v>28</v>
      </c>
      <c r="D30" s="10" t="s">
        <v>160</v>
      </c>
      <c r="E30" s="10"/>
      <c r="F30" s="10"/>
      <c r="G30" s="10"/>
      <c r="H30" s="10"/>
      <c r="I30" s="10"/>
      <c r="J30" s="10"/>
      <c r="K30" s="10"/>
      <c r="L30" s="10"/>
      <c r="M30" s="10"/>
      <c r="N30" s="10"/>
      <c r="O30" s="10"/>
      <c r="P30" s="10"/>
      <c r="Q30" s="10"/>
      <c r="R30" s="10"/>
    </row>
    <row r="32" ht="29">
      <c r="B32" s="190" t="s">
        <v>161</v>
      </c>
    </row>
    <row r="33" ht="15">
      <c r="B33" s="191"/>
    </row>
    <row r="34" ht="15">
      <c r="B34" s="192" t="s">
        <v>162</v>
      </c>
    </row>
    <row r="35" ht="15">
      <c r="B35" s="192" t="s">
        <v>163</v>
      </c>
    </row>
  </sheetData>
  <mergeCells count="4">
    <mergeCell ref="A2:I2"/>
    <mergeCell ref="A25:B25"/>
    <mergeCell ref="J2:O2"/>
    <mergeCell ref="P2:R2"/>
  </mergeCells>
  <printOptions/>
  <pageMargins left="0.7" right="0.7" top="0.7875" bottom="0.7875" header="0.511811023622047" footer="0.511811023622047"/>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1"/>
  <sheetViews>
    <sheetView zoomScale="90" zoomScaleNormal="90" workbookViewId="0" topLeftCell="A38">
      <selection activeCell="G50" sqref="G50"/>
    </sheetView>
  </sheetViews>
  <sheetFormatPr defaultColWidth="8.8515625" defaultRowHeight="15"/>
  <cols>
    <col min="1" max="1" width="8.8515625" style="47" customWidth="1"/>
    <col min="2" max="2" width="51.00390625" style="47" customWidth="1"/>
    <col min="3" max="3" width="32.7109375" style="47" customWidth="1"/>
    <col min="4" max="4" width="20.7109375" style="47" customWidth="1"/>
    <col min="5" max="5" width="19.8515625" style="47" customWidth="1"/>
    <col min="6" max="6" width="16.8515625" style="47" customWidth="1"/>
    <col min="7" max="7" width="20.57421875" style="193" customWidth="1"/>
    <col min="8" max="8" width="24.28125" style="193" customWidth="1"/>
    <col min="9" max="9" width="22.7109375" style="47" customWidth="1"/>
    <col min="10" max="10" width="27.140625" style="193" customWidth="1"/>
    <col min="11" max="11" width="20.140625" style="194" customWidth="1"/>
    <col min="12" max="12" width="25.7109375" style="194" customWidth="1"/>
    <col min="13" max="1024" width="8.8515625" style="46" customWidth="1"/>
  </cols>
  <sheetData>
    <row r="1" spans="1:12" ht="29">
      <c r="A1" s="49" t="s">
        <v>164</v>
      </c>
      <c r="B1" s="50" t="s">
        <v>165</v>
      </c>
      <c r="C1" s="50" t="s">
        <v>107</v>
      </c>
      <c r="D1" s="50" t="s">
        <v>166</v>
      </c>
      <c r="E1" s="50" t="s">
        <v>109</v>
      </c>
      <c r="F1" s="50" t="s">
        <v>167</v>
      </c>
      <c r="G1" s="195" t="s">
        <v>168</v>
      </c>
      <c r="H1" s="195" t="s">
        <v>169</v>
      </c>
      <c r="I1" s="137" t="s">
        <v>170</v>
      </c>
      <c r="J1" s="138" t="s">
        <v>171</v>
      </c>
      <c r="K1" s="195" t="s">
        <v>16</v>
      </c>
      <c r="L1" s="140" t="s">
        <v>172</v>
      </c>
    </row>
    <row r="2" spans="1:12" ht="27" customHeight="1">
      <c r="A2" s="196" t="s">
        <v>173</v>
      </c>
      <c r="B2" s="197" t="s">
        <v>119</v>
      </c>
      <c r="C2" s="197"/>
      <c r="D2" s="197"/>
      <c r="E2" s="197"/>
      <c r="F2" s="197"/>
      <c r="G2" s="198"/>
      <c r="H2" s="199"/>
      <c r="I2" s="200"/>
      <c r="J2" s="201"/>
      <c r="K2" s="182"/>
      <c r="L2" s="183"/>
    </row>
    <row r="3" spans="1:12" ht="15">
      <c r="A3" s="202" t="s">
        <v>174</v>
      </c>
      <c r="B3" s="203" t="s">
        <v>175</v>
      </c>
      <c r="C3" s="203"/>
      <c r="D3" s="203"/>
      <c r="E3" s="203"/>
      <c r="F3" s="203"/>
      <c r="G3" s="204"/>
      <c r="H3" s="205">
        <f>SUM(G4:G16)</f>
        <v>0</v>
      </c>
      <c r="I3" s="50"/>
      <c r="J3" s="205">
        <f>SUM(J4:J16)</f>
        <v>0</v>
      </c>
      <c r="K3" s="205">
        <f>J3*0.21</f>
        <v>0</v>
      </c>
      <c r="L3" s="206">
        <f>J3*1.21</f>
        <v>0</v>
      </c>
    </row>
    <row r="4" spans="1:12" ht="29">
      <c r="A4" s="207" t="s">
        <v>120</v>
      </c>
      <c r="B4" s="208" t="s">
        <v>121</v>
      </c>
      <c r="C4" s="209" t="s">
        <v>122</v>
      </c>
      <c r="D4" s="210"/>
      <c r="E4" s="211" t="s">
        <v>123</v>
      </c>
      <c r="F4" s="212">
        <v>12</v>
      </c>
      <c r="G4" s="213">
        <f>D4*F4</f>
        <v>0</v>
      </c>
      <c r="H4" s="213"/>
      <c r="I4" s="214">
        <v>29.5</v>
      </c>
      <c r="J4" s="215">
        <f>I4*D4</f>
        <v>0</v>
      </c>
      <c r="K4" s="216"/>
      <c r="L4" s="153"/>
    </row>
    <row r="5" spans="1:12" ht="43.5">
      <c r="A5" s="217" t="s">
        <v>124</v>
      </c>
      <c r="B5" s="218" t="s">
        <v>125</v>
      </c>
      <c r="C5" s="219" t="s">
        <v>176</v>
      </c>
      <c r="D5" s="220"/>
      <c r="E5" s="221" t="s">
        <v>127</v>
      </c>
      <c r="F5" s="166">
        <v>6</v>
      </c>
      <c r="G5" s="222">
        <f>D5*F5</f>
        <v>0</v>
      </c>
      <c r="H5" s="222"/>
      <c r="I5" s="223">
        <v>14</v>
      </c>
      <c r="J5" s="224">
        <f>I5*D5</f>
        <v>0</v>
      </c>
      <c r="K5" s="160"/>
      <c r="L5" s="161"/>
    </row>
    <row r="6" spans="1:12" ht="43.5">
      <c r="A6" s="217" t="s">
        <v>177</v>
      </c>
      <c r="B6" s="218" t="s">
        <v>178</v>
      </c>
      <c r="C6" s="219" t="s">
        <v>179</v>
      </c>
      <c r="D6" s="220"/>
      <c r="E6" s="221" t="s">
        <v>180</v>
      </c>
      <c r="F6" s="219">
        <v>1</v>
      </c>
      <c r="G6" s="222">
        <f>D6*F6</f>
        <v>0</v>
      </c>
      <c r="H6" s="222"/>
      <c r="I6" s="223">
        <v>2.5</v>
      </c>
      <c r="J6" s="224">
        <f>I6*D6</f>
        <v>0</v>
      </c>
      <c r="K6" s="160"/>
      <c r="L6" s="161"/>
    </row>
    <row r="7" spans="1:12" ht="29">
      <c r="A7" s="217" t="s">
        <v>181</v>
      </c>
      <c r="B7" s="218" t="s">
        <v>182</v>
      </c>
      <c r="C7" s="219" t="s">
        <v>183</v>
      </c>
      <c r="D7" s="225"/>
      <c r="E7" s="221" t="s">
        <v>184</v>
      </c>
      <c r="F7" s="219">
        <v>1</v>
      </c>
      <c r="G7" s="222">
        <f>D7*F7</f>
        <v>0</v>
      </c>
      <c r="H7" s="222"/>
      <c r="I7" s="226">
        <v>2.5</v>
      </c>
      <c r="J7" s="224">
        <f>I7*D7</f>
        <v>0</v>
      </c>
      <c r="K7" s="160"/>
      <c r="L7" s="161"/>
    </row>
    <row r="8" spans="1:12" ht="15">
      <c r="A8" s="217"/>
      <c r="B8" s="218" t="s">
        <v>185</v>
      </c>
      <c r="C8" s="219" t="s">
        <v>186</v>
      </c>
      <c r="D8" s="220"/>
      <c r="E8" s="221" t="s">
        <v>187</v>
      </c>
      <c r="F8" s="219">
        <v>1</v>
      </c>
      <c r="G8" s="222"/>
      <c r="H8" s="222"/>
      <c r="I8" s="223">
        <v>2.5</v>
      </c>
      <c r="J8" s="224"/>
      <c r="K8" s="160"/>
      <c r="L8" s="161"/>
    </row>
    <row r="9" spans="1:12" ht="15">
      <c r="A9" s="217"/>
      <c r="B9" s="218" t="s">
        <v>188</v>
      </c>
      <c r="C9" s="219" t="s">
        <v>186</v>
      </c>
      <c r="D9" s="220"/>
      <c r="E9" s="221" t="s">
        <v>187</v>
      </c>
      <c r="F9" s="219">
        <v>1</v>
      </c>
      <c r="G9" s="222"/>
      <c r="H9" s="222"/>
      <c r="I9" s="226">
        <v>2.5</v>
      </c>
      <c r="J9" s="224"/>
      <c r="K9" s="160"/>
      <c r="L9" s="161"/>
    </row>
    <row r="10" spans="1:12" ht="15">
      <c r="A10" s="217"/>
      <c r="B10" s="218" t="s">
        <v>189</v>
      </c>
      <c r="C10" s="219" t="s">
        <v>186</v>
      </c>
      <c r="D10" s="220"/>
      <c r="E10" s="221" t="s">
        <v>187</v>
      </c>
      <c r="F10" s="219">
        <v>1</v>
      </c>
      <c r="G10" s="222"/>
      <c r="H10" s="222"/>
      <c r="I10" s="223">
        <v>2.5</v>
      </c>
      <c r="J10" s="224"/>
      <c r="K10" s="160"/>
      <c r="L10" s="161"/>
    </row>
    <row r="11" spans="1:12" ht="15">
      <c r="A11" s="217"/>
      <c r="B11" s="218" t="s">
        <v>190</v>
      </c>
      <c r="C11" s="219" t="s">
        <v>186</v>
      </c>
      <c r="D11" s="220"/>
      <c r="E11" s="221" t="s">
        <v>187</v>
      </c>
      <c r="F11" s="219">
        <v>1</v>
      </c>
      <c r="G11" s="222"/>
      <c r="H11" s="222"/>
      <c r="I11" s="226">
        <v>2.5</v>
      </c>
      <c r="J11" s="224"/>
      <c r="K11" s="160"/>
      <c r="L11" s="161"/>
    </row>
    <row r="12" spans="1:12" ht="15">
      <c r="A12" s="217"/>
      <c r="B12" s="218" t="s">
        <v>191</v>
      </c>
      <c r="C12" s="219" t="s">
        <v>186</v>
      </c>
      <c r="D12" s="220"/>
      <c r="E12" s="221" t="s">
        <v>187</v>
      </c>
      <c r="F12" s="219">
        <v>1</v>
      </c>
      <c r="G12" s="222"/>
      <c r="H12" s="222"/>
      <c r="I12" s="223">
        <v>2.5</v>
      </c>
      <c r="J12" s="224"/>
      <c r="K12" s="160"/>
      <c r="L12" s="161"/>
    </row>
    <row r="13" spans="1:12" ht="15">
      <c r="A13" s="217"/>
      <c r="B13" s="218" t="s">
        <v>192</v>
      </c>
      <c r="C13" s="219" t="s">
        <v>186</v>
      </c>
      <c r="D13" s="220"/>
      <c r="E13" s="221" t="s">
        <v>187</v>
      </c>
      <c r="F13" s="219">
        <v>1</v>
      </c>
      <c r="G13" s="222"/>
      <c r="H13" s="227"/>
      <c r="I13" s="226">
        <v>2.5</v>
      </c>
      <c r="J13" s="228"/>
      <c r="K13" s="229"/>
      <c r="L13" s="161"/>
    </row>
    <row r="14" spans="1:12" ht="15">
      <c r="A14" s="217" t="s">
        <v>130</v>
      </c>
      <c r="B14" s="218" t="s">
        <v>193</v>
      </c>
      <c r="C14" s="219" t="s">
        <v>194</v>
      </c>
      <c r="D14" s="220"/>
      <c r="E14" s="221" t="s">
        <v>157</v>
      </c>
      <c r="F14" s="219">
        <v>18</v>
      </c>
      <c r="G14" s="222">
        <f>D14*F14</f>
        <v>0</v>
      </c>
      <c r="H14" s="222"/>
      <c r="I14" s="223">
        <f>F14*2.5</f>
        <v>45</v>
      </c>
      <c r="J14" s="224">
        <f>I14*D14</f>
        <v>0</v>
      </c>
      <c r="K14" s="160"/>
      <c r="L14" s="161"/>
    </row>
    <row r="15" spans="1:12" ht="29">
      <c r="A15" s="217" t="s">
        <v>195</v>
      </c>
      <c r="B15" s="218" t="s">
        <v>196</v>
      </c>
      <c r="C15" s="230" t="s">
        <v>122</v>
      </c>
      <c r="D15" s="220"/>
      <c r="E15" s="221" t="s">
        <v>123</v>
      </c>
      <c r="F15" s="219">
        <v>12</v>
      </c>
      <c r="G15" s="222">
        <f>D15*F15</f>
        <v>0</v>
      </c>
      <c r="H15" s="222"/>
      <c r="I15" s="223">
        <v>29.5</v>
      </c>
      <c r="J15" s="224">
        <f>I15*D15</f>
        <v>0</v>
      </c>
      <c r="K15" s="160"/>
      <c r="L15" s="161"/>
    </row>
    <row r="16" spans="1:12" ht="29">
      <c r="A16" s="231" t="s">
        <v>132</v>
      </c>
      <c r="B16" s="232" t="s">
        <v>197</v>
      </c>
      <c r="C16" s="233" t="s">
        <v>122</v>
      </c>
      <c r="D16" s="234"/>
      <c r="E16" s="235" t="s">
        <v>123</v>
      </c>
      <c r="F16" s="233">
        <v>12</v>
      </c>
      <c r="G16" s="227">
        <f>D16*F16</f>
        <v>0</v>
      </c>
      <c r="H16" s="236"/>
      <c r="I16" s="237">
        <v>29.5</v>
      </c>
      <c r="J16" s="228">
        <f>I16*D16</f>
        <v>0</v>
      </c>
      <c r="K16" s="182"/>
      <c r="L16" s="183"/>
    </row>
    <row r="17" spans="1:12" ht="15">
      <c r="A17" s="238" t="s">
        <v>198</v>
      </c>
      <c r="B17" s="239" t="s">
        <v>199</v>
      </c>
      <c r="C17" s="239"/>
      <c r="D17" s="239"/>
      <c r="E17" s="239"/>
      <c r="F17" s="209"/>
      <c r="G17" s="240"/>
      <c r="H17" s="241">
        <f>SUM(G18:G20)</f>
        <v>0</v>
      </c>
      <c r="I17" s="242"/>
      <c r="J17" s="241">
        <f>SUM(J18:J20)</f>
        <v>0</v>
      </c>
      <c r="K17" s="241">
        <f>J17*0.21</f>
        <v>0</v>
      </c>
      <c r="L17" s="243">
        <f>J17*1.21</f>
        <v>0</v>
      </c>
    </row>
    <row r="18" spans="1:12" ht="29">
      <c r="A18" s="244" t="s">
        <v>136</v>
      </c>
      <c r="B18" s="208" t="s">
        <v>200</v>
      </c>
      <c r="C18" s="209" t="s">
        <v>122</v>
      </c>
      <c r="D18" s="245"/>
      <c r="E18" s="246" t="s">
        <v>123</v>
      </c>
      <c r="F18" s="246">
        <v>12</v>
      </c>
      <c r="G18" s="213">
        <f>D18*F18</f>
        <v>0</v>
      </c>
      <c r="H18" s="247"/>
      <c r="I18" s="223">
        <v>29.5</v>
      </c>
      <c r="J18" s="215">
        <f>I18*D18</f>
        <v>0</v>
      </c>
      <c r="K18" s="216"/>
      <c r="L18" s="153"/>
    </row>
    <row r="19" spans="1:12" ht="29">
      <c r="A19" s="217" t="s">
        <v>138</v>
      </c>
      <c r="B19" s="218" t="s">
        <v>201</v>
      </c>
      <c r="C19" s="230" t="s">
        <v>122</v>
      </c>
      <c r="D19" s="248"/>
      <c r="E19" s="219" t="s">
        <v>123</v>
      </c>
      <c r="F19" s="219">
        <v>12</v>
      </c>
      <c r="G19" s="222">
        <f>D19*F19</f>
        <v>0</v>
      </c>
      <c r="H19" s="222"/>
      <c r="I19" s="223">
        <v>29.5</v>
      </c>
      <c r="J19" s="224">
        <f>I19*D19</f>
        <v>0</v>
      </c>
      <c r="K19" s="160"/>
      <c r="L19" s="161"/>
    </row>
    <row r="20" spans="1:12" ht="29">
      <c r="A20" s="249" t="s">
        <v>154</v>
      </c>
      <c r="B20" s="250" t="s">
        <v>133</v>
      </c>
      <c r="C20" s="230" t="s">
        <v>122</v>
      </c>
      <c r="D20" s="251"/>
      <c r="E20" s="230" t="s">
        <v>123</v>
      </c>
      <c r="F20" s="230">
        <v>12</v>
      </c>
      <c r="G20" s="252">
        <f>D20*F20</f>
        <v>0</v>
      </c>
      <c r="H20" s="253"/>
      <c r="I20" s="223">
        <v>29.5</v>
      </c>
      <c r="J20" s="254">
        <f>I20*D20</f>
        <v>0</v>
      </c>
      <c r="K20" s="255"/>
      <c r="L20" s="256"/>
    </row>
    <row r="21" spans="1:12" ht="15">
      <c r="A21" s="202" t="s">
        <v>202</v>
      </c>
      <c r="B21" s="203" t="s">
        <v>203</v>
      </c>
      <c r="C21" s="203"/>
      <c r="D21" s="203"/>
      <c r="E21" s="203"/>
      <c r="F21" s="203"/>
      <c r="G21" s="204"/>
      <c r="H21" s="205">
        <f>SUM(G22:G24)</f>
        <v>0</v>
      </c>
      <c r="I21" s="242"/>
      <c r="J21" s="205">
        <f>SUM(J22:J24)</f>
        <v>0</v>
      </c>
      <c r="K21" s="205">
        <f>J21*0.21</f>
        <v>0</v>
      </c>
      <c r="L21" s="206">
        <f>J21*1.21</f>
        <v>0</v>
      </c>
    </row>
    <row r="22" spans="1:12" ht="29">
      <c r="A22" s="207" t="s">
        <v>204</v>
      </c>
      <c r="B22" s="208" t="s">
        <v>205</v>
      </c>
      <c r="C22" s="246" t="s">
        <v>122</v>
      </c>
      <c r="D22" s="245"/>
      <c r="E22" s="246" t="s">
        <v>123</v>
      </c>
      <c r="F22" s="257">
        <v>12</v>
      </c>
      <c r="G22" s="213">
        <f>D22*F22</f>
        <v>0</v>
      </c>
      <c r="H22" s="247"/>
      <c r="I22" s="237">
        <v>29.5</v>
      </c>
      <c r="J22" s="215">
        <f>I22*D22</f>
        <v>0</v>
      </c>
      <c r="K22" s="216"/>
      <c r="L22" s="258"/>
    </row>
    <row r="23" spans="1:12" ht="29">
      <c r="A23" s="217" t="s">
        <v>206</v>
      </c>
      <c r="B23" s="218" t="s">
        <v>207</v>
      </c>
      <c r="C23" s="219" t="s">
        <v>122</v>
      </c>
      <c r="D23" s="248"/>
      <c r="E23" s="219" t="s">
        <v>123</v>
      </c>
      <c r="F23" s="259">
        <v>12</v>
      </c>
      <c r="G23" s="222">
        <f>D23*F23</f>
        <v>0</v>
      </c>
      <c r="H23" s="222"/>
      <c r="I23" s="223">
        <v>29.5</v>
      </c>
      <c r="J23" s="224">
        <f>I23*D23</f>
        <v>0</v>
      </c>
      <c r="K23" s="160"/>
      <c r="L23" s="161"/>
    </row>
    <row r="24" spans="1:12" ht="29">
      <c r="A24" s="249" t="s">
        <v>208</v>
      </c>
      <c r="B24" s="250" t="s">
        <v>139</v>
      </c>
      <c r="C24" s="230" t="s">
        <v>122</v>
      </c>
      <c r="D24" s="251"/>
      <c r="E24" s="230" t="s">
        <v>123</v>
      </c>
      <c r="F24" s="260">
        <v>12</v>
      </c>
      <c r="G24" s="252">
        <f>D24*F24</f>
        <v>0</v>
      </c>
      <c r="H24" s="253"/>
      <c r="I24" s="223">
        <v>29.5</v>
      </c>
      <c r="J24" s="261">
        <f>I24*D24</f>
        <v>0</v>
      </c>
      <c r="K24" s="255"/>
      <c r="L24" s="262"/>
    </row>
    <row r="25" spans="1:12" ht="15">
      <c r="A25" s="238" t="s">
        <v>209</v>
      </c>
      <c r="B25" s="239" t="s">
        <v>210</v>
      </c>
      <c r="C25" s="239"/>
      <c r="D25" s="239"/>
      <c r="E25" s="239"/>
      <c r="F25" s="239"/>
      <c r="G25" s="240"/>
      <c r="H25" s="241"/>
      <c r="I25" s="242"/>
      <c r="J25" s="205">
        <f>SUM(J26:J43)</f>
        <v>0</v>
      </c>
      <c r="K25" s="205">
        <f>J25*0.21</f>
        <v>0</v>
      </c>
      <c r="L25" s="206">
        <f>J25*1.21</f>
        <v>0</v>
      </c>
    </row>
    <row r="26" spans="1:12" ht="29">
      <c r="A26" s="263" t="s">
        <v>211</v>
      </c>
      <c r="B26" s="165" t="s">
        <v>212</v>
      </c>
      <c r="C26" s="166" t="s">
        <v>122</v>
      </c>
      <c r="D26" s="248"/>
      <c r="E26" s="246" t="s">
        <v>123</v>
      </c>
      <c r="F26" s="197">
        <v>12</v>
      </c>
      <c r="G26" s="227">
        <f>D26*F26</f>
        <v>0</v>
      </c>
      <c r="H26" s="264"/>
      <c r="I26" s="223">
        <v>29.5</v>
      </c>
      <c r="J26" s="265">
        <f>I26*D26</f>
        <v>0</v>
      </c>
      <c r="K26" s="160"/>
      <c r="L26" s="161"/>
    </row>
    <row r="27" spans="1:12" ht="29">
      <c r="A27" s="263"/>
      <c r="B27" s="169" t="s">
        <v>142</v>
      </c>
      <c r="C27" s="166" t="s">
        <v>122</v>
      </c>
      <c r="D27" s="248"/>
      <c r="E27" s="266" t="s">
        <v>123</v>
      </c>
      <c r="F27" s="259">
        <v>12</v>
      </c>
      <c r="G27" s="222">
        <f>D27*F27</f>
        <v>0</v>
      </c>
      <c r="H27" s="222"/>
      <c r="I27" s="223">
        <v>29.5</v>
      </c>
      <c r="J27" s="228">
        <f>I27*D27</f>
        <v>0</v>
      </c>
      <c r="K27" s="160"/>
      <c r="L27" s="161"/>
    </row>
    <row r="28" spans="1:12" ht="29">
      <c r="A28" s="263" t="s">
        <v>213</v>
      </c>
      <c r="B28" s="169" t="s">
        <v>214</v>
      </c>
      <c r="C28" s="166"/>
      <c r="D28" s="219"/>
      <c r="E28" s="233"/>
      <c r="F28" s="267"/>
      <c r="G28" s="236"/>
      <c r="H28" s="227"/>
      <c r="I28" s="223">
        <f>I29+I31+I33+I35+I37+I39+I41</f>
        <v>29.5</v>
      </c>
      <c r="J28" s="201"/>
      <c r="K28" s="160"/>
      <c r="L28" s="161"/>
    </row>
    <row r="29" spans="1:12" ht="29">
      <c r="A29" s="263"/>
      <c r="B29" s="169" t="s">
        <v>145</v>
      </c>
      <c r="C29" s="166" t="s">
        <v>122</v>
      </c>
      <c r="D29" s="167"/>
      <c r="E29" s="219" t="s">
        <v>123</v>
      </c>
      <c r="F29" s="259"/>
      <c r="G29" s="222"/>
      <c r="H29" s="179" t="s">
        <v>215</v>
      </c>
      <c r="I29" s="268">
        <v>1</v>
      </c>
      <c r="J29" s="224">
        <f aca="true" t="shared" si="0" ref="J29:J43">I29*D29</f>
        <v>0</v>
      </c>
      <c r="K29" s="160"/>
      <c r="L29" s="161"/>
    </row>
    <row r="30" spans="1:12" ht="29">
      <c r="A30" s="263"/>
      <c r="B30" s="169" t="s">
        <v>146</v>
      </c>
      <c r="C30" s="176" t="s">
        <v>216</v>
      </c>
      <c r="D30" s="167"/>
      <c r="E30" s="219" t="s">
        <v>123</v>
      </c>
      <c r="F30" s="269"/>
      <c r="G30" s="222"/>
      <c r="H30" s="179" t="s">
        <v>217</v>
      </c>
      <c r="I30" s="268">
        <v>1</v>
      </c>
      <c r="J30" s="224">
        <f t="shared" si="0"/>
        <v>0</v>
      </c>
      <c r="K30" s="160"/>
      <c r="L30" s="161"/>
    </row>
    <row r="31" spans="1:12" ht="29">
      <c r="A31" s="263"/>
      <c r="B31" s="169" t="s">
        <v>148</v>
      </c>
      <c r="C31" s="166" t="s">
        <v>122</v>
      </c>
      <c r="D31" s="167"/>
      <c r="E31" s="266" t="s">
        <v>123</v>
      </c>
      <c r="F31" s="259"/>
      <c r="G31" s="222"/>
      <c r="H31" s="179" t="s">
        <v>215</v>
      </c>
      <c r="I31" s="268">
        <v>3</v>
      </c>
      <c r="J31" s="224">
        <f t="shared" si="0"/>
        <v>0</v>
      </c>
      <c r="K31" s="160"/>
      <c r="L31" s="161"/>
    </row>
    <row r="32" spans="1:12" ht="29">
      <c r="A32" s="263"/>
      <c r="B32" s="169" t="s">
        <v>149</v>
      </c>
      <c r="C32" s="176" t="s">
        <v>216</v>
      </c>
      <c r="D32" s="167"/>
      <c r="E32" s="219" t="s">
        <v>123</v>
      </c>
      <c r="F32" s="259"/>
      <c r="G32" s="222"/>
      <c r="H32" s="179" t="s">
        <v>217</v>
      </c>
      <c r="I32" s="268">
        <v>2</v>
      </c>
      <c r="J32" s="224">
        <f t="shared" si="0"/>
        <v>0</v>
      </c>
      <c r="K32" s="160"/>
      <c r="L32" s="161"/>
    </row>
    <row r="33" spans="1:12" ht="29">
      <c r="A33" s="270"/>
      <c r="B33" s="169" t="s">
        <v>150</v>
      </c>
      <c r="C33" s="166" t="s">
        <v>122</v>
      </c>
      <c r="D33" s="167"/>
      <c r="E33" s="219" t="s">
        <v>123</v>
      </c>
      <c r="F33" s="197"/>
      <c r="G33" s="227"/>
      <c r="H33" s="179" t="s">
        <v>215</v>
      </c>
      <c r="I33" s="271">
        <v>7.5</v>
      </c>
      <c r="J33" s="201">
        <f t="shared" si="0"/>
        <v>0</v>
      </c>
      <c r="K33" s="182"/>
      <c r="L33" s="183"/>
    </row>
    <row r="34" spans="1:12" ht="29">
      <c r="A34" s="270"/>
      <c r="B34" s="169" t="s">
        <v>151</v>
      </c>
      <c r="C34" s="176" t="s">
        <v>216</v>
      </c>
      <c r="D34" s="167"/>
      <c r="E34" s="266" t="s">
        <v>123</v>
      </c>
      <c r="F34" s="197"/>
      <c r="G34" s="227"/>
      <c r="H34" s="179" t="s">
        <v>217</v>
      </c>
      <c r="I34" s="271">
        <v>5</v>
      </c>
      <c r="J34" s="201">
        <f t="shared" si="0"/>
        <v>0</v>
      </c>
      <c r="K34" s="182"/>
      <c r="L34" s="183"/>
    </row>
    <row r="35" spans="1:12" ht="29">
      <c r="A35" s="270"/>
      <c r="B35" s="169" t="s">
        <v>152</v>
      </c>
      <c r="C35" s="166" t="s">
        <v>122</v>
      </c>
      <c r="D35" s="167"/>
      <c r="E35" s="219" t="s">
        <v>123</v>
      </c>
      <c r="F35" s="197"/>
      <c r="G35" s="227"/>
      <c r="H35" s="179" t="s">
        <v>215</v>
      </c>
      <c r="I35" s="271">
        <v>1</v>
      </c>
      <c r="J35" s="201">
        <f t="shared" si="0"/>
        <v>0</v>
      </c>
      <c r="K35" s="182"/>
      <c r="L35" s="183"/>
    </row>
    <row r="36" spans="1:12" ht="29">
      <c r="A36" s="270"/>
      <c r="B36" s="169" t="s">
        <v>153</v>
      </c>
      <c r="C36" s="176" t="s">
        <v>216</v>
      </c>
      <c r="D36" s="167"/>
      <c r="E36" s="266" t="s">
        <v>123</v>
      </c>
      <c r="F36" s="197"/>
      <c r="G36" s="227"/>
      <c r="H36" s="179" t="s">
        <v>217</v>
      </c>
      <c r="I36" s="271">
        <v>1</v>
      </c>
      <c r="J36" s="201">
        <f t="shared" si="0"/>
        <v>0</v>
      </c>
      <c r="K36" s="182"/>
      <c r="L36" s="183"/>
    </row>
    <row r="37" spans="1:12" ht="29">
      <c r="A37" s="270"/>
      <c r="B37" s="311" t="s">
        <v>218</v>
      </c>
      <c r="C37" s="312" t="s">
        <v>122</v>
      </c>
      <c r="D37" s="314"/>
      <c r="E37" s="315" t="s">
        <v>123</v>
      </c>
      <c r="F37" s="316"/>
      <c r="G37" s="317"/>
      <c r="H37" s="318" t="s">
        <v>215</v>
      </c>
      <c r="I37" s="319">
        <v>0</v>
      </c>
      <c r="J37" s="320">
        <f t="shared" si="0"/>
        <v>0</v>
      </c>
      <c r="K37" s="322"/>
      <c r="L37" s="323"/>
    </row>
    <row r="38" spans="1:12" ht="29">
      <c r="A38" s="270"/>
      <c r="B38" s="311" t="s">
        <v>219</v>
      </c>
      <c r="C38" s="313" t="s">
        <v>216</v>
      </c>
      <c r="D38" s="314"/>
      <c r="E38" s="315" t="s">
        <v>123</v>
      </c>
      <c r="F38" s="316"/>
      <c r="G38" s="317"/>
      <c r="H38" s="318" t="s">
        <v>217</v>
      </c>
      <c r="I38" s="319">
        <v>0</v>
      </c>
      <c r="J38" s="320">
        <f t="shared" si="0"/>
        <v>0</v>
      </c>
      <c r="K38" s="322"/>
      <c r="L38" s="323"/>
    </row>
    <row r="39" spans="1:12" ht="29">
      <c r="A39" s="270"/>
      <c r="B39" s="169" t="s">
        <v>218</v>
      </c>
      <c r="C39" s="166" t="s">
        <v>122</v>
      </c>
      <c r="D39" s="234"/>
      <c r="E39" s="233" t="s">
        <v>123</v>
      </c>
      <c r="F39" s="197"/>
      <c r="G39" s="227"/>
      <c r="H39" s="179" t="s">
        <v>215</v>
      </c>
      <c r="I39" s="271">
        <v>17</v>
      </c>
      <c r="J39" s="201">
        <f t="shared" si="0"/>
        <v>0</v>
      </c>
      <c r="K39" s="182"/>
      <c r="L39" s="183"/>
    </row>
    <row r="40" spans="1:12" ht="29">
      <c r="A40" s="270"/>
      <c r="B40" s="169" t="s">
        <v>219</v>
      </c>
      <c r="C40" s="176" t="s">
        <v>216</v>
      </c>
      <c r="D40" s="234"/>
      <c r="E40" s="233" t="s">
        <v>123</v>
      </c>
      <c r="F40" s="197"/>
      <c r="G40" s="227"/>
      <c r="H40" s="179" t="s">
        <v>217</v>
      </c>
      <c r="I40" s="271">
        <v>7</v>
      </c>
      <c r="J40" s="201">
        <f t="shared" si="0"/>
        <v>0</v>
      </c>
      <c r="K40" s="182"/>
      <c r="L40" s="183"/>
    </row>
    <row r="41" spans="1:12" ht="29">
      <c r="A41" s="270"/>
      <c r="B41" s="311" t="s">
        <v>220</v>
      </c>
      <c r="C41" s="312" t="s">
        <v>122</v>
      </c>
      <c r="D41" s="314"/>
      <c r="E41" s="315" t="s">
        <v>123</v>
      </c>
      <c r="F41" s="316"/>
      <c r="G41" s="317"/>
      <c r="H41" s="318" t="s">
        <v>215</v>
      </c>
      <c r="I41" s="319">
        <v>0</v>
      </c>
      <c r="J41" s="320">
        <f t="shared" si="0"/>
        <v>0</v>
      </c>
      <c r="K41" s="182"/>
      <c r="L41" s="183"/>
    </row>
    <row r="42" spans="1:12" ht="29">
      <c r="A42" s="270"/>
      <c r="B42" s="311" t="s">
        <v>221</v>
      </c>
      <c r="C42" s="313" t="s">
        <v>216</v>
      </c>
      <c r="D42" s="314"/>
      <c r="E42" s="321" t="s">
        <v>123</v>
      </c>
      <c r="F42" s="316"/>
      <c r="G42" s="317"/>
      <c r="H42" s="318" t="s">
        <v>217</v>
      </c>
      <c r="I42" s="319">
        <v>0</v>
      </c>
      <c r="J42" s="320">
        <f t="shared" si="0"/>
        <v>0</v>
      </c>
      <c r="K42" s="182"/>
      <c r="L42" s="183"/>
    </row>
    <row r="43" spans="1:12" ht="15">
      <c r="A43" s="272" t="s">
        <v>222</v>
      </c>
      <c r="B43" s="273" t="s">
        <v>155</v>
      </c>
      <c r="C43" s="233" t="s">
        <v>156</v>
      </c>
      <c r="D43" s="234"/>
      <c r="E43" s="233" t="s">
        <v>157</v>
      </c>
      <c r="F43" s="197">
        <v>12</v>
      </c>
      <c r="G43" s="227">
        <f>D43*F43</f>
        <v>0</v>
      </c>
      <c r="H43" s="227"/>
      <c r="I43" s="200">
        <v>30</v>
      </c>
      <c r="J43" s="201">
        <f t="shared" si="0"/>
        <v>0</v>
      </c>
      <c r="K43" s="182"/>
      <c r="L43" s="183"/>
    </row>
    <row r="44" spans="1:12" ht="29">
      <c r="A44" s="238" t="s">
        <v>223</v>
      </c>
      <c r="B44" s="239" t="s">
        <v>224</v>
      </c>
      <c r="C44" s="239" t="s">
        <v>225</v>
      </c>
      <c r="D44" s="239"/>
      <c r="E44" s="239"/>
      <c r="F44" s="239"/>
      <c r="G44" s="240"/>
      <c r="H44" s="241"/>
      <c r="I44" s="242"/>
      <c r="J44" s="241"/>
      <c r="K44" s="241"/>
      <c r="L44" s="243"/>
    </row>
    <row r="45" spans="1:12" ht="15.75" customHeight="1">
      <c r="A45" s="382" t="s">
        <v>226</v>
      </c>
      <c r="B45" s="382"/>
      <c r="C45" s="274"/>
      <c r="D45" s="274"/>
      <c r="E45" s="274"/>
      <c r="F45" s="274"/>
      <c r="G45" s="275">
        <f>SUM(G4:G44)</f>
        <v>0</v>
      </c>
      <c r="H45" s="276"/>
      <c r="I45" s="242"/>
      <c r="J45" s="277">
        <f>J3+J17+J21+J25</f>
        <v>0</v>
      </c>
      <c r="K45" s="241">
        <f>SUM(K2:K44)</f>
        <v>0</v>
      </c>
      <c r="L45" s="243">
        <f>SUM(L2:L44)</f>
        <v>0</v>
      </c>
    </row>
    <row r="46" spans="1:2" ht="15">
      <c r="A46" s="383"/>
      <c r="B46" s="383"/>
    </row>
    <row r="47" spans="1:4" ht="24" customHeight="1">
      <c r="A47" s="384" t="s">
        <v>227</v>
      </c>
      <c r="B47" s="384"/>
      <c r="D47" s="10" t="s">
        <v>228</v>
      </c>
    </row>
    <row r="48" spans="1:2" ht="15">
      <c r="A48" s="278" t="s">
        <v>174</v>
      </c>
      <c r="B48" s="279">
        <f>SUM(D4,D15,D16)</f>
        <v>0</v>
      </c>
    </row>
    <row r="49" spans="1:11" ht="15">
      <c r="A49" s="278" t="s">
        <v>198</v>
      </c>
      <c r="B49" s="279">
        <f>SUM(D18,D19,D20)</f>
        <v>0</v>
      </c>
      <c r="D49" s="385" t="s">
        <v>229</v>
      </c>
      <c r="E49" s="386"/>
      <c r="F49" s="386"/>
      <c r="G49" s="386"/>
      <c r="H49" s="386"/>
      <c r="I49" s="386"/>
      <c r="J49" s="386"/>
      <c r="K49" s="386"/>
    </row>
    <row r="50" spans="1:2" ht="15">
      <c r="A50" s="278" t="s">
        <v>202</v>
      </c>
      <c r="B50" s="280">
        <f>SUM(D22,D23,D24)</f>
        <v>0</v>
      </c>
    </row>
    <row r="51" spans="1:2" ht="15">
      <c r="A51" s="281" t="s">
        <v>209</v>
      </c>
      <c r="B51" s="282" t="s">
        <v>230</v>
      </c>
    </row>
    <row r="52" spans="1:2" ht="15">
      <c r="A52" s="283"/>
      <c r="B52" s="283"/>
    </row>
    <row r="53" ht="15">
      <c r="B53" s="126" t="s">
        <v>27</v>
      </c>
    </row>
    <row r="55" spans="2:4" ht="29">
      <c r="B55" s="45" t="s">
        <v>28</v>
      </c>
      <c r="D55" s="284"/>
    </row>
    <row r="58" spans="1:5" ht="18.5">
      <c r="A58" s="285" t="s">
        <v>231</v>
      </c>
      <c r="B58" s="286" t="s">
        <v>232</v>
      </c>
      <c r="C58" s="286"/>
      <c r="D58" s="286"/>
      <c r="E58" s="286"/>
    </row>
    <row r="60" ht="15">
      <c r="B60" s="192" t="s">
        <v>233</v>
      </c>
    </row>
    <row r="61" ht="15">
      <c r="B61" s="192" t="s">
        <v>163</v>
      </c>
    </row>
  </sheetData>
  <mergeCells count="4">
    <mergeCell ref="A45:B45"/>
    <mergeCell ref="A46:B46"/>
    <mergeCell ref="A47:B47"/>
    <mergeCell ref="D49:K49"/>
  </mergeCells>
  <dataValidations count="1">
    <dataValidation type="whole" operator="lessThanOrEqual" allowBlank="1" showInputMessage="1" showErrorMessage="1" sqref="H59">
      <formula1>0.7*H2</formula1>
    </dataValidation>
  </dataValidations>
  <printOptions/>
  <pageMargins left="0.7" right="0.7" top="0.7875" bottom="0.7875" header="0.511811023622047" footer="0.511811023622047"/>
  <pageSetup fitToHeight="1" fitToWidth="1" horizontalDpi="300" verticalDpi="300" orientation="landscape" paperSize="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F19"/>
  <sheetViews>
    <sheetView zoomScale="110" zoomScaleNormal="110" workbookViewId="0" topLeftCell="A9">
      <selection activeCell="B10" sqref="B10"/>
    </sheetView>
  </sheetViews>
  <sheetFormatPr defaultColWidth="8.7109375" defaultRowHeight="15"/>
  <cols>
    <col min="1" max="1" width="36.8515625" style="0" customWidth="1"/>
    <col min="2" max="3" width="27.140625" style="0" customWidth="1"/>
    <col min="4" max="4" width="28.57421875" style="0" customWidth="1"/>
    <col min="5" max="5" width="15.7109375" style="0" customWidth="1"/>
    <col min="6" max="6" width="27.140625" style="0" customWidth="1"/>
  </cols>
  <sheetData>
    <row r="3" spans="1:6" ht="29">
      <c r="A3" s="49" t="s">
        <v>234</v>
      </c>
      <c r="B3" s="136" t="s">
        <v>235</v>
      </c>
      <c r="C3" s="136" t="s">
        <v>236</v>
      </c>
      <c r="D3" s="287" t="s">
        <v>237</v>
      </c>
      <c r="E3" s="136" t="s">
        <v>16</v>
      </c>
      <c r="F3" s="287" t="s">
        <v>238</v>
      </c>
    </row>
    <row r="4" spans="1:6" ht="29">
      <c r="A4" s="288" t="s">
        <v>239</v>
      </c>
      <c r="B4" s="289"/>
      <c r="C4" s="290">
        <v>225</v>
      </c>
      <c r="D4" s="151">
        <f>B4*C4</f>
        <v>0</v>
      </c>
      <c r="E4" s="291">
        <f>0.21*D4</f>
        <v>0</v>
      </c>
      <c r="F4" s="35">
        <f>D4+E4</f>
        <v>0</v>
      </c>
    </row>
    <row r="5" spans="1:6" ht="15">
      <c r="A5" s="288" t="s">
        <v>240</v>
      </c>
      <c r="B5" s="292"/>
      <c r="C5" s="292"/>
      <c r="D5" s="293">
        <f>D4</f>
        <v>0</v>
      </c>
      <c r="E5" s="292">
        <f>SUM(E4:E4)</f>
        <v>0</v>
      </c>
      <c r="F5" s="294">
        <f>SUM(F4:F4)</f>
        <v>0</v>
      </c>
    </row>
    <row r="9" spans="1:6" ht="29">
      <c r="A9" s="49" t="s">
        <v>241</v>
      </c>
      <c r="B9" s="136" t="s">
        <v>235</v>
      </c>
      <c r="C9" s="136" t="s">
        <v>242</v>
      </c>
      <c r="D9" s="287" t="s">
        <v>243</v>
      </c>
      <c r="E9" s="136" t="s">
        <v>16</v>
      </c>
      <c r="F9" s="287" t="s">
        <v>244</v>
      </c>
    </row>
    <row r="10" spans="1:6" ht="29">
      <c r="A10" s="288" t="s">
        <v>245</v>
      </c>
      <c r="B10" s="289"/>
      <c r="C10" s="295">
        <f>330-75</f>
        <v>255</v>
      </c>
      <c r="D10" s="151">
        <f>C10*B10</f>
        <v>0</v>
      </c>
      <c r="E10" s="291">
        <f>0.21*D10</f>
        <v>0</v>
      </c>
      <c r="F10" s="35">
        <f>D10+E10</f>
        <v>0</v>
      </c>
    </row>
    <row r="11" spans="1:6" ht="15">
      <c r="A11" s="288" t="s">
        <v>240</v>
      </c>
      <c r="B11" s="292"/>
      <c r="C11" s="292"/>
      <c r="D11" s="293">
        <f>D10</f>
        <v>0</v>
      </c>
      <c r="E11" s="292">
        <f>SUM(E10:E10)</f>
        <v>0</v>
      </c>
      <c r="F11" s="294">
        <f>SUM(F10:F10)</f>
        <v>0</v>
      </c>
    </row>
    <row r="12" ht="15">
      <c r="A12" s="46"/>
    </row>
    <row r="13" spans="1:4" ht="29">
      <c r="A13" s="296" t="s">
        <v>246</v>
      </c>
      <c r="D13" s="13">
        <f>D11+D5</f>
        <v>0</v>
      </c>
    </row>
    <row r="14" spans="1:3" ht="15">
      <c r="A14" s="46"/>
      <c r="C14" s="10" t="s">
        <v>247</v>
      </c>
    </row>
    <row r="15" ht="43.5">
      <c r="A15" s="45" t="s">
        <v>28</v>
      </c>
    </row>
    <row r="16" ht="15">
      <c r="A16" s="46"/>
    </row>
    <row r="17" spans="1:3" ht="15">
      <c r="A17" s="46" t="s">
        <v>248</v>
      </c>
      <c r="B17" s="46"/>
      <c r="C17" s="46"/>
    </row>
    <row r="18" ht="15">
      <c r="A18" s="46" t="s">
        <v>249</v>
      </c>
    </row>
    <row r="19" ht="15">
      <c r="A19" s="46" t="s">
        <v>250</v>
      </c>
    </row>
  </sheetData>
  <printOptions/>
  <pageMargins left="0.7" right="0.7" top="0.7875" bottom="0.7875" header="0.511811023622047" footer="0.511811023622047"/>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3"/>
  <sheetViews>
    <sheetView tabSelected="1" zoomScale="90" zoomScaleNormal="90" workbookViewId="0" topLeftCell="A1">
      <selection activeCell="C5" sqref="C5"/>
    </sheetView>
  </sheetViews>
  <sheetFormatPr defaultColWidth="8.7109375" defaultRowHeight="15"/>
  <cols>
    <col min="1" max="1" width="35.8515625" style="0" customWidth="1"/>
    <col min="2" max="2" width="43.421875" style="0" customWidth="1"/>
    <col min="3" max="3" width="101.00390625" style="0" customWidth="1"/>
  </cols>
  <sheetData>
    <row r="1" spans="1:3" ht="15">
      <c r="A1" s="297" t="s">
        <v>251</v>
      </c>
      <c r="B1" s="298" t="s">
        <v>252</v>
      </c>
      <c r="C1" s="299" t="s">
        <v>253</v>
      </c>
    </row>
    <row r="2" spans="1:3" ht="174">
      <c r="A2" s="387" t="s">
        <v>254</v>
      </c>
      <c r="B2" s="387"/>
      <c r="C2" s="300" t="s">
        <v>255</v>
      </c>
    </row>
    <row r="3" spans="1:4" ht="29">
      <c r="A3" s="301" t="s">
        <v>12</v>
      </c>
      <c r="B3" s="302" t="s">
        <v>256</v>
      </c>
      <c r="C3" s="303" t="s">
        <v>257</v>
      </c>
      <c r="D3" s="127"/>
    </row>
    <row r="4" spans="1:3" ht="327" customHeight="1">
      <c r="A4" s="304" t="s">
        <v>258</v>
      </c>
      <c r="B4" s="305" t="s">
        <v>259</v>
      </c>
      <c r="C4" s="306" t="s">
        <v>260</v>
      </c>
    </row>
    <row r="5" spans="1:3" ht="348">
      <c r="A5" s="301" t="s">
        <v>261</v>
      </c>
      <c r="B5" s="305" t="s">
        <v>259</v>
      </c>
      <c r="C5" s="306" t="s">
        <v>294</v>
      </c>
    </row>
    <row r="6" spans="1:3" ht="145">
      <c r="A6" s="301" t="s">
        <v>261</v>
      </c>
      <c r="B6" s="305" t="s">
        <v>262</v>
      </c>
      <c r="C6" s="306" t="s">
        <v>263</v>
      </c>
    </row>
    <row r="7" spans="1:3" ht="174">
      <c r="A7" s="301" t="s">
        <v>8</v>
      </c>
      <c r="B7" s="305" t="s">
        <v>259</v>
      </c>
      <c r="C7" s="303" t="s">
        <v>264</v>
      </c>
    </row>
    <row r="8" spans="1:3" ht="130.5">
      <c r="A8" s="301" t="s">
        <v>265</v>
      </c>
      <c r="B8" s="305" t="s">
        <v>259</v>
      </c>
      <c r="C8" s="303" t="s">
        <v>266</v>
      </c>
    </row>
    <row r="9" spans="1:3" ht="101.5">
      <c r="A9" s="307" t="s">
        <v>267</v>
      </c>
      <c r="B9" s="305" t="s">
        <v>268</v>
      </c>
      <c r="C9" s="303" t="s">
        <v>269</v>
      </c>
    </row>
    <row r="11" ht="15">
      <c r="A11" s="308"/>
    </row>
    <row r="13" ht="15.5">
      <c r="A13" s="309"/>
    </row>
    <row r="15" s="127" customFormat="1" ht="15"/>
    <row r="16" s="127" customFormat="1" ht="15"/>
    <row r="17" s="127" customFormat="1" ht="15"/>
  </sheetData>
  <mergeCells count="1">
    <mergeCell ref="A2:B2"/>
  </mergeCells>
  <printOptions/>
  <pageMargins left="0.7" right="0.7" top="0.7875" bottom="0.7875" header="0.511811023622047" footer="0.511811023622047"/>
  <pageSetup fitToHeight="0" fitToWidth="1" horizontalDpi="300" verticalDpi="3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77CE0E594FF1E4EB1D59E09663F0AC5" ma:contentTypeVersion="6" ma:contentTypeDescription="Vytvoří nový dokument" ma:contentTypeScope="" ma:versionID="a85bf83e34f89e194aed7711e6139f7f">
  <xsd:schema xmlns:xsd="http://www.w3.org/2001/XMLSchema" xmlns:xs="http://www.w3.org/2001/XMLSchema" xmlns:p="http://schemas.microsoft.com/office/2006/metadata/properties" xmlns:ns2="9e5e8855-6707-4f2f-a009-3ac459a2cf62" targetNamespace="http://schemas.microsoft.com/office/2006/metadata/properties" ma:root="true" ma:fieldsID="c82ee67f37e0d17e7b32e53a533d3ffd" ns2:_="">
    <xsd:import namespace="9e5e8855-6707-4f2f-a009-3ac459a2cf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e8855-6707-4f2f-a009-3ac459a2c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AA2544-7653-4658-8EE6-547702FE4F31}">
  <ds:schemaRefs>
    <ds:schemaRef ds:uri="http://schemas.microsoft.com/sharepoint/v3/contenttype/forms"/>
  </ds:schemaRefs>
</ds:datastoreItem>
</file>

<file path=customXml/itemProps2.xml><?xml version="1.0" encoding="utf-8"?>
<ds:datastoreItem xmlns:ds="http://schemas.openxmlformats.org/officeDocument/2006/customXml" ds:itemID="{2B348188-CE7A-4EDD-9657-CD6B7C606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e8855-6707-4f2f-a009-3ac459a2c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A9D707-DE10-4831-84A5-91FD02048FB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9e5e8855-6707-4f2f-a009-3ac459a2cf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P20</dc:creator>
  <cp:keywords/>
  <dc:description/>
  <cp:lastModifiedBy>Lenka Lelitovská</cp:lastModifiedBy>
  <dcterms:created xsi:type="dcterms:W3CDTF">2021-11-24T11:14:05Z</dcterms:created>
  <dcterms:modified xsi:type="dcterms:W3CDTF">2022-05-26T17:32:32Z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0x010100F77CE0E594FF1E4EB1D59E09663F0AC5</vt:lpwstr>
  </property>
</Properties>
</file>