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2088C85D-1998-4B7A-9EB9-55954E7C4C12}" xr6:coauthVersionLast="47" xr6:coauthVersionMax="47" xr10:uidLastSave="{00000000-0000-0000-0000-000000000000}"/>
  <bookViews>
    <workbookView xWindow="-108" yWindow="-108" windowWidth="23256" windowHeight="12576" tabRatio="687" firstSheet="1" activeTab="5" xr2:uid="{00000000-000D-0000-FFFF-FFFF00000000}"/>
  </bookViews>
  <sheets>
    <sheet name="Celková nabídková cena" sheetId="1" r:id="rId1"/>
    <sheet name="Cena Vytvoření služby" sheetId="5" r:id="rId2"/>
    <sheet name="Cena cloudových služeb 1_2" sheetId="10" r:id="rId3"/>
    <sheet name="Cena cloudových služeb 2_2" sheetId="14" r:id="rId4"/>
    <sheet name="Cena Pilotních služeb" sheetId="13" r:id="rId5"/>
    <sheet name="Cena Služeb provozu" sheetId="6" r:id="rId6"/>
    <sheet name="Cena Služeb rozvoje" sheetId="7" r:id="rId7"/>
    <sheet name="Pokyny k vyplnění" sheetId="4"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20" i="10" l="1"/>
  <c r="J9" i="10"/>
  <c r="H53" i="10"/>
  <c r="H42" i="10"/>
  <c r="H27" i="10"/>
  <c r="G54" i="10"/>
  <c r="G53" i="10"/>
  <c r="G55" i="10"/>
  <c r="G56" i="10"/>
  <c r="G57" i="10"/>
  <c r="G58" i="10"/>
  <c r="G59" i="10"/>
  <c r="G60" i="10"/>
  <c r="G61" i="10" s="1"/>
  <c r="G49" i="10"/>
  <c r="G43" i="10"/>
  <c r="G44" i="10"/>
  <c r="G45" i="10"/>
  <c r="G46" i="10"/>
  <c r="G47" i="10"/>
  <c r="G48" i="10"/>
  <c r="G42" i="10"/>
  <c r="G50" i="10" s="1"/>
  <c r="G32" i="10"/>
  <c r="G31" i="10"/>
  <c r="G33" i="10"/>
  <c r="G34" i="10"/>
  <c r="G35" i="10"/>
  <c r="G36" i="10"/>
  <c r="G37" i="10"/>
  <c r="G38" i="10"/>
  <c r="G20" i="10"/>
  <c r="G21" i="10"/>
  <c r="G22" i="10"/>
  <c r="G23" i="10"/>
  <c r="G24" i="10"/>
  <c r="G25" i="10"/>
  <c r="G26" i="10"/>
  <c r="G27" i="10"/>
  <c r="G10" i="10"/>
  <c r="G11" i="10"/>
  <c r="G12" i="10"/>
  <c r="G13" i="10"/>
  <c r="G14" i="10"/>
  <c r="G15" i="10"/>
  <c r="G16" i="10"/>
  <c r="E9" i="10"/>
  <c r="G9" i="10"/>
  <c r="E54" i="10"/>
  <c r="H54" i="10" s="1"/>
  <c r="E55" i="10"/>
  <c r="H55" i="10" s="1"/>
  <c r="E56" i="10"/>
  <c r="H56" i="10" s="1"/>
  <c r="E57" i="10"/>
  <c r="H57" i="10" s="1"/>
  <c r="E58" i="10"/>
  <c r="H58" i="10" s="1"/>
  <c r="E59" i="10"/>
  <c r="H59" i="10" s="1"/>
  <c r="E60" i="10"/>
  <c r="E53" i="10"/>
  <c r="E43" i="10"/>
  <c r="H43" i="10" s="1"/>
  <c r="E44" i="10"/>
  <c r="H44" i="10" s="1"/>
  <c r="E45" i="10"/>
  <c r="H45" i="10" s="1"/>
  <c r="E46" i="10"/>
  <c r="H46" i="10" s="1"/>
  <c r="E47" i="10"/>
  <c r="H47" i="10" s="1"/>
  <c r="E48" i="10"/>
  <c r="H48" i="10" s="1"/>
  <c r="E49" i="10"/>
  <c r="H49" i="10" s="1"/>
  <c r="E42" i="10"/>
  <c r="E32" i="10"/>
  <c r="H32" i="10" s="1"/>
  <c r="E33" i="10"/>
  <c r="H33" i="10" s="1"/>
  <c r="E34" i="10"/>
  <c r="H34" i="10" s="1"/>
  <c r="E35" i="10"/>
  <c r="H35" i="10" s="1"/>
  <c r="E36" i="10"/>
  <c r="H36" i="10" s="1"/>
  <c r="E37" i="10"/>
  <c r="H37" i="10" s="1"/>
  <c r="E38" i="10"/>
  <c r="E31" i="10"/>
  <c r="H31" i="10" s="1"/>
  <c r="E21" i="10"/>
  <c r="H21" i="10" s="1"/>
  <c r="E22" i="10"/>
  <c r="H22" i="10" s="1"/>
  <c r="E23" i="10"/>
  <c r="H23" i="10" s="1"/>
  <c r="E24" i="10"/>
  <c r="H24" i="10" s="1"/>
  <c r="E25" i="10"/>
  <c r="H25" i="10" s="1"/>
  <c r="E26" i="10"/>
  <c r="H26" i="10" s="1"/>
  <c r="E27" i="10"/>
  <c r="E20" i="10"/>
  <c r="E10" i="10"/>
  <c r="E11" i="10"/>
  <c r="H11" i="10" s="1"/>
  <c r="E12" i="10"/>
  <c r="E13" i="10"/>
  <c r="E14" i="10"/>
  <c r="E15" i="10"/>
  <c r="E16" i="10"/>
  <c r="H13" i="10" l="1"/>
  <c r="H10" i="10"/>
  <c r="G28" i="10"/>
  <c r="G39" i="10"/>
  <c r="H60" i="10"/>
  <c r="H38" i="10"/>
  <c r="H12" i="10"/>
  <c r="H15" i="10"/>
  <c r="H14" i="10"/>
  <c r="H16" i="10"/>
  <c r="H20" i="10"/>
  <c r="E17" i="10"/>
  <c r="H9" i="10"/>
  <c r="G17" i="10"/>
  <c r="G64" i="10" s="1"/>
  <c r="H17" i="10" l="1"/>
  <c r="B45" i="6" l="1"/>
  <c r="D41" i="6"/>
  <c r="J29" i="13"/>
  <c r="E39" i="10" l="1"/>
  <c r="H39" i="10" s="1"/>
  <c r="F23" i="13" l="1"/>
  <c r="F27" i="13"/>
  <c r="F26" i="13"/>
  <c r="F25" i="13"/>
  <c r="D29" i="13"/>
  <c r="P24" i="13"/>
  <c r="Q24" i="13"/>
  <c r="R24" i="13"/>
  <c r="M27" i="13"/>
  <c r="M26" i="13"/>
  <c r="M25" i="13"/>
  <c r="M23" i="13"/>
  <c r="N23" i="13" s="1"/>
  <c r="O23" i="13" s="1"/>
  <c r="M22" i="13"/>
  <c r="N22" i="13" s="1"/>
  <c r="O22" i="13" s="1"/>
  <c r="M21" i="13"/>
  <c r="M20" i="13"/>
  <c r="N20" i="13" s="1"/>
  <c r="O20" i="13" s="1"/>
  <c r="M19" i="13"/>
  <c r="N19" i="13" s="1"/>
  <c r="O19" i="13" s="1"/>
  <c r="M18" i="13"/>
  <c r="N18" i="13" s="1"/>
  <c r="M17" i="13"/>
  <c r="M16" i="13"/>
  <c r="M15" i="13"/>
  <c r="N15" i="13" s="1"/>
  <c r="O15" i="13" s="1"/>
  <c r="M14" i="13"/>
  <c r="N14" i="13" s="1"/>
  <c r="O14" i="13" s="1"/>
  <c r="M13" i="13"/>
  <c r="N13" i="13" s="1"/>
  <c r="M12" i="13"/>
  <c r="M11" i="13"/>
  <c r="M10" i="13"/>
  <c r="N10" i="13" s="1"/>
  <c r="M9" i="13"/>
  <c r="M8" i="13"/>
  <c r="M7" i="13"/>
  <c r="N7" i="13" s="1"/>
  <c r="O7" i="13" s="1"/>
  <c r="M6" i="13"/>
  <c r="N12" i="13" l="1"/>
  <c r="O12" i="13" s="1"/>
  <c r="M29" i="13"/>
  <c r="N25" i="13"/>
  <c r="O25" i="13" s="1"/>
  <c r="N26" i="13"/>
  <c r="O26" i="13" s="1"/>
  <c r="N6" i="13"/>
  <c r="M28" i="13"/>
  <c r="N27" i="13"/>
  <c r="O27" i="13" s="1"/>
  <c r="O10" i="13"/>
  <c r="O18" i="13"/>
  <c r="N21" i="13"/>
  <c r="O21" i="13" s="1"/>
  <c r="N8" i="13"/>
  <c r="O13" i="13"/>
  <c r="N16" i="13"/>
  <c r="O16" i="13" s="1"/>
  <c r="N11" i="13"/>
  <c r="N9" i="13"/>
  <c r="N17" i="13"/>
  <c r="O17" i="13" s="1"/>
  <c r="D16" i="6"/>
  <c r="L10" i="10"/>
  <c r="J14" i="10"/>
  <c r="N60" i="10"/>
  <c r="N59" i="10"/>
  <c r="N58" i="10"/>
  <c r="N57" i="10"/>
  <c r="N56" i="10"/>
  <c r="N55" i="10"/>
  <c r="N54" i="10"/>
  <c r="N53" i="10"/>
  <c r="N49" i="10"/>
  <c r="N48" i="10"/>
  <c r="N47" i="10"/>
  <c r="N46" i="10"/>
  <c r="N45" i="10"/>
  <c r="N44" i="10"/>
  <c r="N43" i="10"/>
  <c r="N42" i="10"/>
  <c r="N38" i="10"/>
  <c r="N37" i="10"/>
  <c r="N36" i="10"/>
  <c r="N35" i="10"/>
  <c r="N34" i="10"/>
  <c r="N33" i="10"/>
  <c r="N32" i="10"/>
  <c r="N31" i="10"/>
  <c r="N27" i="10"/>
  <c r="N26" i="10"/>
  <c r="N25" i="10"/>
  <c r="N24" i="10"/>
  <c r="N23" i="10"/>
  <c r="N22" i="10"/>
  <c r="N21" i="10"/>
  <c r="N20" i="10"/>
  <c r="N10" i="10"/>
  <c r="N11" i="10"/>
  <c r="N12" i="10"/>
  <c r="N13" i="10"/>
  <c r="N14" i="10"/>
  <c r="N15" i="10"/>
  <c r="N16" i="10"/>
  <c r="N9" i="10"/>
  <c r="L60" i="10"/>
  <c r="L59" i="10"/>
  <c r="L58" i="10"/>
  <c r="L57" i="10"/>
  <c r="L56" i="10"/>
  <c r="L55" i="10"/>
  <c r="L54" i="10"/>
  <c r="L53" i="10"/>
  <c r="L49" i="10"/>
  <c r="L48" i="10"/>
  <c r="L47" i="10"/>
  <c r="L46" i="10"/>
  <c r="L45" i="10"/>
  <c r="L44" i="10"/>
  <c r="L43" i="10"/>
  <c r="L42" i="10"/>
  <c r="L38" i="10"/>
  <c r="L37" i="10"/>
  <c r="L36" i="10"/>
  <c r="L35" i="10"/>
  <c r="L34" i="10"/>
  <c r="L33" i="10"/>
  <c r="L32" i="10"/>
  <c r="L31" i="10"/>
  <c r="L27" i="10"/>
  <c r="L26" i="10"/>
  <c r="L25" i="10"/>
  <c r="L24" i="10"/>
  <c r="L23" i="10"/>
  <c r="L22" i="10"/>
  <c r="L21" i="10"/>
  <c r="L20" i="10"/>
  <c r="L16" i="10"/>
  <c r="L15" i="10"/>
  <c r="L14" i="10"/>
  <c r="L13" i="10"/>
  <c r="L12" i="10"/>
  <c r="L11" i="10"/>
  <c r="L9" i="10"/>
  <c r="J60" i="10"/>
  <c r="J59" i="10"/>
  <c r="J58" i="10"/>
  <c r="J57" i="10"/>
  <c r="J56" i="10"/>
  <c r="J55" i="10"/>
  <c r="J54" i="10"/>
  <c r="J53" i="10"/>
  <c r="J49" i="10"/>
  <c r="J48" i="10"/>
  <c r="J47" i="10"/>
  <c r="J46" i="10"/>
  <c r="J45" i="10"/>
  <c r="J44" i="10"/>
  <c r="J43" i="10"/>
  <c r="J42" i="10"/>
  <c r="J38" i="10"/>
  <c r="J37" i="10"/>
  <c r="J36" i="10"/>
  <c r="J35" i="10"/>
  <c r="J34" i="10"/>
  <c r="J33" i="10"/>
  <c r="J32" i="10"/>
  <c r="J31" i="10"/>
  <c r="J27" i="10"/>
  <c r="J26" i="10"/>
  <c r="J25" i="10"/>
  <c r="J24" i="10"/>
  <c r="J23" i="10"/>
  <c r="J22" i="10"/>
  <c r="J21" i="10"/>
  <c r="J16" i="10"/>
  <c r="J15" i="10"/>
  <c r="J13" i="10"/>
  <c r="J12" i="10"/>
  <c r="J11" i="10"/>
  <c r="J10" i="10"/>
  <c r="L61" i="10" l="1"/>
  <c r="N39" i="10"/>
  <c r="M30" i="13"/>
  <c r="O6" i="13"/>
  <c r="O9" i="13"/>
  <c r="O11" i="13"/>
  <c r="O8" i="13"/>
  <c r="N28" i="13"/>
  <c r="O28" i="13" s="1"/>
  <c r="L28" i="10"/>
  <c r="J28" i="10"/>
  <c r="J39" i="10"/>
  <c r="J50" i="10"/>
  <c r="J61" i="10"/>
  <c r="L39" i="10"/>
  <c r="L50" i="10"/>
  <c r="N28" i="10"/>
  <c r="N50" i="10"/>
  <c r="N61" i="10"/>
  <c r="L17" i="10"/>
  <c r="N17" i="10"/>
  <c r="J17" i="10"/>
  <c r="L64" i="10" l="1"/>
  <c r="J64" i="10"/>
  <c r="E61" i="10"/>
  <c r="H61" i="10" s="1"/>
  <c r="E50" i="10"/>
  <c r="H50" i="10" s="1"/>
  <c r="E28" i="10"/>
  <c r="C2" i="5"/>
  <c r="C15" i="5" s="1"/>
  <c r="G14" i="13"/>
  <c r="P14" i="13" s="1"/>
  <c r="G13" i="13"/>
  <c r="P13" i="13" s="1"/>
  <c r="G12" i="13"/>
  <c r="G11" i="13"/>
  <c r="P11" i="13" s="1"/>
  <c r="G10" i="13"/>
  <c r="P10" i="13" s="1"/>
  <c r="G9" i="13"/>
  <c r="P9" i="13" s="1"/>
  <c r="G8" i="13"/>
  <c r="G7" i="13"/>
  <c r="P7" i="13" s="1"/>
  <c r="G6" i="13"/>
  <c r="P6" i="13" s="1"/>
  <c r="G13" i="6"/>
  <c r="G12" i="6"/>
  <c r="G11" i="6"/>
  <c r="G10" i="6"/>
  <c r="G9" i="6"/>
  <c r="G8" i="6"/>
  <c r="G7" i="6"/>
  <c r="G6" i="6"/>
  <c r="G5" i="6"/>
  <c r="H28" i="10" l="1"/>
  <c r="H64" i="10" s="1"/>
  <c r="B7" i="1" s="1"/>
  <c r="E64" i="10"/>
  <c r="H8" i="13"/>
  <c r="P8" i="13"/>
  <c r="H12" i="13"/>
  <c r="P12" i="13"/>
  <c r="H14" i="13"/>
  <c r="H13" i="13"/>
  <c r="H10" i="13"/>
  <c r="Q10" i="13" s="1"/>
  <c r="H9" i="13"/>
  <c r="H7" i="13"/>
  <c r="H6" i="13"/>
  <c r="Q6" i="13" s="1"/>
  <c r="H11" i="13"/>
  <c r="D15" i="5"/>
  <c r="E15" i="5" s="1"/>
  <c r="B47" i="6"/>
  <c r="B46" i="6"/>
  <c r="G27" i="6"/>
  <c r="G28" i="6"/>
  <c r="G26" i="6"/>
  <c r="G24" i="6"/>
  <c r="G26" i="13"/>
  <c r="P26" i="13" s="1"/>
  <c r="G25" i="13"/>
  <c r="P25" i="13" s="1"/>
  <c r="G23" i="13"/>
  <c r="P23" i="13" s="1"/>
  <c r="I10" i="13" l="1"/>
  <c r="R10" i="13" s="1"/>
  <c r="I8" i="13"/>
  <c r="R8" i="13" s="1"/>
  <c r="Q8" i="13"/>
  <c r="I11" i="13"/>
  <c r="R11" i="13" s="1"/>
  <c r="Q11" i="13"/>
  <c r="I9" i="13"/>
  <c r="R9" i="13" s="1"/>
  <c r="Q9" i="13"/>
  <c r="I7" i="13"/>
  <c r="R7" i="13" s="1"/>
  <c r="Q7" i="13"/>
  <c r="I13" i="13"/>
  <c r="R13" i="13" s="1"/>
  <c r="Q13" i="13"/>
  <c r="I14" i="13"/>
  <c r="R14" i="13" s="1"/>
  <c r="Q14" i="13"/>
  <c r="I12" i="13"/>
  <c r="R12" i="13" s="1"/>
  <c r="Q12" i="13"/>
  <c r="I6" i="13"/>
  <c r="R6" i="13" s="1"/>
  <c r="H26" i="13"/>
  <c r="H25" i="13"/>
  <c r="H23" i="13"/>
  <c r="B48" i="6"/>
  <c r="B49" i="6"/>
  <c r="I26" i="13" l="1"/>
  <c r="R26" i="13" s="1"/>
  <c r="Q26" i="13"/>
  <c r="I23" i="13"/>
  <c r="R23" i="13" s="1"/>
  <c r="Q23" i="13"/>
  <c r="I25" i="13"/>
  <c r="R25" i="13" s="1"/>
  <c r="Q25" i="13"/>
  <c r="G27" i="13"/>
  <c r="P27" i="13" s="1"/>
  <c r="G15" i="6"/>
  <c r="G39" i="6"/>
  <c r="G38" i="6"/>
  <c r="H37" i="6" l="1"/>
  <c r="H27" i="13"/>
  <c r="Q27" i="13" s="1"/>
  <c r="I27" i="13" l="1"/>
  <c r="R27" i="13" s="1"/>
  <c r="J37" i="6"/>
  <c r="L37" i="6" s="1"/>
  <c r="G17" i="13"/>
  <c r="P17" i="13" s="1"/>
  <c r="G16" i="13"/>
  <c r="P16" i="13" s="1"/>
  <c r="D5" i="7"/>
  <c r="G22" i="13"/>
  <c r="P22" i="13" s="1"/>
  <c r="G21" i="13"/>
  <c r="P21" i="13" s="1"/>
  <c r="G20" i="13"/>
  <c r="G19" i="13"/>
  <c r="P19" i="13" s="1"/>
  <c r="G18" i="13"/>
  <c r="P18" i="13" s="1"/>
  <c r="G15" i="13"/>
  <c r="P15" i="13" s="1"/>
  <c r="H20" i="13" l="1"/>
  <c r="P20" i="13"/>
  <c r="G28" i="13"/>
  <c r="P28" i="13" s="1"/>
  <c r="B8" i="1" s="1"/>
  <c r="F5" i="7"/>
  <c r="F6" i="7" s="1"/>
  <c r="E5" i="7"/>
  <c r="K37" i="6"/>
  <c r="H22" i="13"/>
  <c r="H21" i="13"/>
  <c r="Q21" i="13" s="1"/>
  <c r="H19" i="13"/>
  <c r="H18" i="13"/>
  <c r="H17" i="13"/>
  <c r="G29" i="13"/>
  <c r="H16" i="13"/>
  <c r="H15" i="13"/>
  <c r="O19" i="10"/>
  <c r="I22" i="13" l="1"/>
  <c r="R22" i="13" s="1"/>
  <c r="Q22" i="13"/>
  <c r="I21" i="13"/>
  <c r="R21" i="13" s="1"/>
  <c r="I20" i="13"/>
  <c r="R20" i="13" s="1"/>
  <c r="Q20" i="13"/>
  <c r="I19" i="13"/>
  <c r="R19" i="13" s="1"/>
  <c r="Q19" i="13"/>
  <c r="I18" i="13"/>
  <c r="R18" i="13" s="1"/>
  <c r="Q18" i="13"/>
  <c r="I17" i="13"/>
  <c r="R17" i="13" s="1"/>
  <c r="Q17" i="13"/>
  <c r="I16" i="13"/>
  <c r="R16" i="13" s="1"/>
  <c r="Q16" i="13"/>
  <c r="I15" i="13"/>
  <c r="Q15" i="13"/>
  <c r="H28" i="13"/>
  <c r="H29" i="13"/>
  <c r="G30" i="13"/>
  <c r="B6" i="1"/>
  <c r="D2" i="5"/>
  <c r="E2" i="5" s="1"/>
  <c r="O56" i="10"/>
  <c r="O59" i="10"/>
  <c r="C8" i="1"/>
  <c r="D8" i="1" s="1"/>
  <c r="E6" i="7"/>
  <c r="B9" i="1" s="1"/>
  <c r="G5" i="7"/>
  <c r="G6" i="7" s="1"/>
  <c r="O57" i="10"/>
  <c r="O53" i="10"/>
  <c r="O54" i="10"/>
  <c r="O60" i="10"/>
  <c r="O55" i="10"/>
  <c r="O58" i="10"/>
  <c r="O49" i="10"/>
  <c r="O12" i="10"/>
  <c r="O27" i="10"/>
  <c r="O33" i="10"/>
  <c r="O37" i="10"/>
  <c r="O35" i="10"/>
  <c r="O24" i="10"/>
  <c r="O42" i="10"/>
  <c r="O10" i="10"/>
  <c r="O25" i="10"/>
  <c r="O43" i="10"/>
  <c r="O32" i="10"/>
  <c r="O13" i="10"/>
  <c r="O31" i="10"/>
  <c r="O46" i="10"/>
  <c r="O20" i="10"/>
  <c r="O14" i="10"/>
  <c r="O47" i="10"/>
  <c r="O23" i="10"/>
  <c r="O38" i="10"/>
  <c r="O45" i="10"/>
  <c r="O16" i="10"/>
  <c r="O34" i="10"/>
  <c r="O21" i="10"/>
  <c r="O36" i="10"/>
  <c r="O11" i="10"/>
  <c r="O26" i="10"/>
  <c r="O44" i="10"/>
  <c r="O15" i="10"/>
  <c r="O48" i="10"/>
  <c r="O22" i="10"/>
  <c r="O9" i="10"/>
  <c r="C16" i="5"/>
  <c r="D16" i="5" s="1"/>
  <c r="E16" i="5" s="1"/>
  <c r="C13" i="5"/>
  <c r="C14" i="5"/>
  <c r="D14" i="5" s="1"/>
  <c r="E14" i="5" s="1"/>
  <c r="R15" i="13" l="1"/>
  <c r="I29" i="13"/>
  <c r="I28" i="13"/>
  <c r="R28" i="13" s="1"/>
  <c r="Q28" i="13"/>
  <c r="H30" i="13"/>
  <c r="O50" i="10"/>
  <c r="N64" i="10"/>
  <c r="O39" i="10"/>
  <c r="O61" i="10"/>
  <c r="O28" i="10"/>
  <c r="O17" i="10"/>
  <c r="O64" i="10" l="1"/>
  <c r="B10" i="1" s="1"/>
  <c r="N29" i="13"/>
  <c r="P29" i="13"/>
  <c r="I30" i="13"/>
  <c r="N30" i="13" l="1"/>
  <c r="P30" i="13"/>
  <c r="O29" i="13"/>
  <c r="R29" i="13" s="1"/>
  <c r="Q29" i="13"/>
  <c r="D13" i="5"/>
  <c r="E13" i="5" s="1"/>
  <c r="O30" i="13" l="1"/>
  <c r="R30" i="13" s="1"/>
  <c r="Q30" i="13"/>
  <c r="C10" i="1"/>
  <c r="D10" i="1" s="1"/>
  <c r="G35" i="6" l="1"/>
  <c r="G36" i="6"/>
  <c r="G21" i="6"/>
  <c r="G16" i="6"/>
  <c r="G14" i="6"/>
  <c r="H34" i="6" l="1"/>
  <c r="J34" i="6" l="1"/>
  <c r="K34" i="6" s="1"/>
  <c r="G33" i="6"/>
  <c r="G32" i="6"/>
  <c r="G31" i="6"/>
  <c r="G30" i="6"/>
  <c r="G23" i="6"/>
  <c r="G22" i="6"/>
  <c r="L34" i="6" l="1"/>
  <c r="G41" i="6"/>
  <c r="J41" i="6" s="1"/>
  <c r="K41" i="6" s="1"/>
  <c r="L41" i="6" s="1"/>
  <c r="G40" i="6"/>
  <c r="H29" i="6"/>
  <c r="J29" i="6" s="1"/>
  <c r="K29" i="6" s="1"/>
  <c r="H3" i="6"/>
  <c r="J3" i="6" s="1"/>
  <c r="L29" i="6" l="1"/>
  <c r="J40" i="6"/>
  <c r="B11" i="1" s="1"/>
  <c r="G42" i="6"/>
  <c r="J42" i="6" s="1"/>
  <c r="K40" i="6"/>
  <c r="D11" i="7"/>
  <c r="E11" i="7" l="1"/>
  <c r="K42" i="6"/>
  <c r="L42" i="6" s="1"/>
  <c r="E12" i="7" l="1"/>
  <c r="B12" i="1" s="1"/>
  <c r="C12" i="1" s="1"/>
  <c r="F11" i="7"/>
  <c r="F12" i="7" s="1"/>
  <c r="G11" i="7"/>
  <c r="G12" i="7" s="1"/>
  <c r="D12" i="1" l="1"/>
  <c r="C9" i="1"/>
  <c r="D9" i="1" s="1"/>
  <c r="C7" i="1" l="1"/>
  <c r="D7" i="1" l="1"/>
  <c r="C6" i="1"/>
  <c r="D6" i="1" l="1"/>
  <c r="B13" i="1" l="1"/>
  <c r="L3" i="6"/>
  <c r="L40" i="6" s="1"/>
  <c r="K3" i="6" l="1"/>
  <c r="C11" i="1"/>
  <c r="C13" i="1" s="1"/>
  <c r="D11" i="1" l="1"/>
  <c r="D13" i="1" s="1"/>
</calcChain>
</file>

<file path=xl/sharedStrings.xml><?xml version="1.0" encoding="utf-8"?>
<sst xmlns="http://schemas.openxmlformats.org/spreadsheetml/2006/main" count="440" uniqueCount="265">
  <si>
    <t>Příloha č. 4 Zadávací dokumentace</t>
  </si>
  <si>
    <t>Formulář pro stanovení nabídkové ceny</t>
  </si>
  <si>
    <t>Stanovení celkové nabídkové ceny</t>
  </si>
  <si>
    <t>Cena bez DPH</t>
  </si>
  <si>
    <t>DPH</t>
  </si>
  <si>
    <t>Cena s DPH</t>
  </si>
  <si>
    <t xml:space="preserve">Celková cena Vytvoření služby SAMAS </t>
  </si>
  <si>
    <t>Cena  cloudových služeb za dobu Pilotního a akceptačního provozu (modelová cena)</t>
  </si>
  <si>
    <t>Cena Pilotních služeb</t>
  </si>
  <si>
    <t>Cena Služeb rozvoje  za dobu Pilotního a akceptačního provozu</t>
  </si>
  <si>
    <t>Celková nabídková cena</t>
  </si>
  <si>
    <t xml:space="preserve">Název </t>
  </si>
  <si>
    <t>Jednorázová cena  (bez DPH)</t>
  </si>
  <si>
    <t>DPH 21%</t>
  </si>
  <si>
    <t>Cena (s DPH)</t>
  </si>
  <si>
    <t xml:space="preserve">   Ověření kultury a plodiny</t>
  </si>
  <si>
    <t xml:space="preserve">   Monitoring sečí a pastvy</t>
  </si>
  <si>
    <t xml:space="preserve">   Monitoring sklizně hlavní plodiny</t>
  </si>
  <si>
    <t xml:space="preserve">   Monitoring EFA prvků (úhor, PVN, meziplodina)</t>
  </si>
  <si>
    <t xml:space="preserve">   Kontrola zachování TTP v oblastech def. v rámci ekoplatby nebo ECP</t>
  </si>
  <si>
    <t xml:space="preserve">   Mapové služby SAMAS</t>
  </si>
  <si>
    <t xml:space="preserve">   Ostatní</t>
  </si>
  <si>
    <t>Milník</t>
  </si>
  <si>
    <t>FAKTURACE Vytvoření služby SAMAS</t>
  </si>
  <si>
    <t>Procento celkové ceny k fakturaci za dílčí plnění</t>
  </si>
  <si>
    <t>Analytická a přípravná fáze</t>
  </si>
  <si>
    <t>Implementace Požadovaných služeb včetně Finální akceptace (v rámci Pilotního a akceptačního provozu)</t>
  </si>
  <si>
    <t>ŽLUTĚ PODBARVENÁ POLE DOPLNÍ DODAVATEL</t>
  </si>
  <si>
    <t>BAREVNĚ ODLIŠENÉ POLE JE POUŽITO PRO STANOVENÍ CELKOVÉ NABÍDKOVÉ CENY</t>
  </si>
  <si>
    <t>Název</t>
  </si>
  <si>
    <t>Název jednotky pro kalkulaci ceny služby*</t>
  </si>
  <si>
    <t>Cena jednotky služby z pohledu cloudu (bez DPH)*</t>
  </si>
  <si>
    <t>Celková modelová cena za 29,5 měsíce produčního provozu (bez DPH)</t>
  </si>
  <si>
    <t>Období plnění</t>
  </si>
  <si>
    <t>1. rok produčního provozu</t>
  </si>
  <si>
    <t>2.rok produčního provozu</t>
  </si>
  <si>
    <t>Cloudové služby</t>
  </si>
  <si>
    <t>Cloudová služba - název</t>
  </si>
  <si>
    <t>Infrastrukturní služby (IaaS)</t>
  </si>
  <si>
    <t>Infrastrukturní služby (IaaS) celkem</t>
  </si>
  <si>
    <t>Platformové služby (PaaS)</t>
  </si>
  <si>
    <t>Platformové služby (PaaS) celkem</t>
  </si>
  <si>
    <t>Softwarové služby (SaaS)</t>
  </si>
  <si>
    <t>Softwarové služby (SaaS) celkem</t>
  </si>
  <si>
    <t>Bezserverové služby (FaaS)</t>
  </si>
  <si>
    <t>Bezserverové služby (FaaS) celkem</t>
  </si>
  <si>
    <t>Nerozlišené služby**</t>
  </si>
  <si>
    <t>Nerozlišené služby - celkem</t>
  </si>
  <si>
    <t>Celková cena za cloudové služby</t>
  </si>
  <si>
    <t>** Pokud poskytované cloudové služby nespadají do žádné z výše uvedených kategorií anebo z povahy nabízeného řešení služby není možné anebo vhodné rozdělit, je možné je uvést v části Nerozlišené služby.</t>
  </si>
  <si>
    <t>PAP= Pilotní a akceptační provoz</t>
  </si>
  <si>
    <t>Maximální počet současně pracujících uživatelů se týká uživatelů mapových služeb.</t>
  </si>
  <si>
    <t>Změny cen cloudových služeb</t>
  </si>
  <si>
    <t>2.2. V případě, že na základě Služby rozvoje objektivně vznikne potřeba využití jednotek cloudových služeb neuvedených v této příloze, je Poskytovatel povinen v rámci analýzy a posouzení požadavku Objednatele na rozvoj stanovit požadovaný rozsah nezbytné cloudové služby ve struktuře dle této přílohy (tj. tak, aby mohl být přidán samostatný řádek pro takovou novou cloudovou službu). Jednotková cena takové cloudové služby nesmí být vyšší než cena v místě a čase obvyklá. Poskytovatel se zavazuje navrhovat řešení nových cloudových služeb tak, aby bylo pro Objednatele hospodárné.</t>
  </si>
  <si>
    <t>2.3. Nárok na změnu ceny cloudových služeb dle tohoto odst. 2 vznikne pouze v případě schválení takové změny Objednatelem v rámci Požadavku na změnu nebo Projektu v souladu s pravidly dle Přílohy č. 3 Smlouvy.</t>
  </si>
  <si>
    <t>2.4. Aktualizovaná cena cloudových služeb bude Poskytovatelem uplatněna (fakturována) nejdříve v kalendářním měsíci, kdy byla aktualizovaná cena odsouhlasena Objednatelem a nová cloudová služba skutečně poskytována po akceptaci výstupu Služby rozvoje.</t>
  </si>
  <si>
    <t>ID aktivity</t>
  </si>
  <si>
    <t>Název aktivity</t>
  </si>
  <si>
    <t>Způsob stanovení ceny</t>
  </si>
  <si>
    <t>Jednotková cena (bez DPH)</t>
  </si>
  <si>
    <t>Jednotka</t>
  </si>
  <si>
    <t>Modelová cena za 18,5 měsíců (s DPH)</t>
  </si>
  <si>
    <t>Služby pilotního a akceptačního provozu služby SAMAS ve členění na:</t>
  </si>
  <si>
    <t>A01</t>
  </si>
  <si>
    <t>Vlastní provoz a správa služby SAMAS</t>
  </si>
  <si>
    <t>A01-1</t>
  </si>
  <si>
    <t>1 provedení</t>
  </si>
  <si>
    <t>Jedno provedení</t>
  </si>
  <si>
    <t>A01-2</t>
  </si>
  <si>
    <t>1 vyhodnocení</t>
  </si>
  <si>
    <t>A01-3</t>
  </si>
  <si>
    <t xml:space="preserve">   Monitoring sečí a pastvy (350 000 AP)</t>
  </si>
  <si>
    <t>A01-4</t>
  </si>
  <si>
    <t xml:space="preserve">   Monitoring sklizně hlavní plodiny (13 000 AP)</t>
  </si>
  <si>
    <t>A01-5</t>
  </si>
  <si>
    <t xml:space="preserve">   Monitoring EFA prvků (úhor, PVN, meziplodina) (25 000 AP)</t>
  </si>
  <si>
    <t>A01-6</t>
  </si>
  <si>
    <t>A01-7</t>
  </si>
  <si>
    <t>Paušální cena aktivity za měsíc</t>
  </si>
  <si>
    <t>Aktivita  v kalendářním měsíci</t>
  </si>
  <si>
    <t>A01-8</t>
  </si>
  <si>
    <t xml:space="preserve">   Mapové služby SAMAS (500 současně pracujících uživatelů) </t>
  </si>
  <si>
    <t>A01-9</t>
  </si>
  <si>
    <t xml:space="preserve">   Ostatní služby zajištění provozu</t>
  </si>
  <si>
    <t>A02</t>
  </si>
  <si>
    <t>Aktualizace dat/pořízení kopie dat</t>
  </si>
  <si>
    <t>Ocenění jedné realizované kopie dat služby SAMAS z PROD do TEST prostředí</t>
  </si>
  <si>
    <t>Realizovaná kopie</t>
  </si>
  <si>
    <t>A03</t>
  </si>
  <si>
    <t>Bezpečnostní aktualizace služby SAMAS</t>
  </si>
  <si>
    <t>A04</t>
  </si>
  <si>
    <t>Provozní aktualizace služby SAMAS</t>
  </si>
  <si>
    <t>A05</t>
  </si>
  <si>
    <t>Optimalizace chodu služby SAMAS</t>
  </si>
  <si>
    <t>A06</t>
  </si>
  <si>
    <t xml:space="preserve">Opravy chyb </t>
  </si>
  <si>
    <t>A07</t>
  </si>
  <si>
    <t>Provozní a bezpečnostní monitoring provozu služby SAMAS</t>
  </si>
  <si>
    <t>A08</t>
  </si>
  <si>
    <t>Vyhodnocení SLA parametrů provozu</t>
  </si>
  <si>
    <t>A09</t>
  </si>
  <si>
    <t>Zajištění 2. a 3. úrovně podpory Service Desku</t>
  </si>
  <si>
    <t>A11</t>
  </si>
  <si>
    <t>Školení uživatelů</t>
  </si>
  <si>
    <t>Ocenění 1 MD školení uživatelů</t>
  </si>
  <si>
    <t>MD (8 Hod)</t>
  </si>
  <si>
    <t>A12</t>
  </si>
  <si>
    <t>Expertní analýza/vyhodnocení</t>
  </si>
  <si>
    <t xml:space="preserve">   Požadavek kategorie S (EVS)</t>
  </si>
  <si>
    <t>Cena zpracování požadavku</t>
  </si>
  <si>
    <t>Kč</t>
  </si>
  <si>
    <t xml:space="preserve">   Požadavek kategorie M (EVM)</t>
  </si>
  <si>
    <t xml:space="preserve">   Požadavek kategorie L (EVL)</t>
  </si>
  <si>
    <t>Ocenění 1 hodiny zpracování požadavku</t>
  </si>
  <si>
    <t>hod.</t>
  </si>
  <si>
    <t>Celková modelová cena Pilotní části služeb</t>
  </si>
  <si>
    <t>Paušální cena Pilotní části služeb</t>
  </si>
  <si>
    <t>Cena jednotkových aktivit</t>
  </si>
  <si>
    <t>Pozn. Cena Akceptační části služeb Pilotního a akceptačního provozu je zahrnuta v ceně Vytvoření služby SAMAS.</t>
  </si>
  <si>
    <t>ID služby</t>
  </si>
  <si>
    <t>Název služby</t>
  </si>
  <si>
    <t>Modelový počet aktivit/rok</t>
  </si>
  <si>
    <t>Cena aktivity/rok (bez DPH)</t>
  </si>
  <si>
    <t>Cena služby za 1 kalendářní rok (bez DPH)</t>
  </si>
  <si>
    <t>Počet pro stanovení Modelové ceny Služeb</t>
  </si>
  <si>
    <t>Modelová cena Služeb za 29,5 měsíců (bez DPH)</t>
  </si>
  <si>
    <t>Modelová cena Služeb za 29,5 měsíců (s DPH)</t>
  </si>
  <si>
    <t>IS01-IS04</t>
  </si>
  <si>
    <t>Služby provozu řešení služby SAMAS ve členění na:</t>
  </si>
  <si>
    <t>IS01</t>
  </si>
  <si>
    <t xml:space="preserve"> - Provoz  a správa Služby SAMAS ve členění na:</t>
  </si>
  <si>
    <t>Ocenění jedné realizované kopie služby SAMAS z PROD do TEST prostředí</t>
  </si>
  <si>
    <t>A03-1</t>
  </si>
  <si>
    <t>Realizace kompletního testu obnovy služby SAMAS</t>
  </si>
  <si>
    <t>Ocenění realizace jednoho kompletního  testu obnovy služby SAMAS</t>
  </si>
  <si>
    <t>Test obnovy</t>
  </si>
  <si>
    <t>A03-2</t>
  </si>
  <si>
    <t xml:space="preserve">Testování služby SAMAS </t>
  </si>
  <si>
    <t>Ocenění realizace jednoho kompletního  testu služby SAMAS</t>
  </si>
  <si>
    <t>Test služby SAMAS</t>
  </si>
  <si>
    <t>Funkční testy</t>
  </si>
  <si>
    <t>Ocenění jednoho provedení testů</t>
  </si>
  <si>
    <t>Jedno provedení testů</t>
  </si>
  <si>
    <t>Integrační testy*</t>
  </si>
  <si>
    <t>Bezpečnostní testy*</t>
  </si>
  <si>
    <t>Zátěžové testy**</t>
  </si>
  <si>
    <t>Poskytování součinnosti</t>
  </si>
  <si>
    <t>Ocenění 1 MD poskytnutí součinnosti</t>
  </si>
  <si>
    <t>Programové/projektové řízení</t>
  </si>
  <si>
    <t>Správa dokumentace</t>
  </si>
  <si>
    <t>Další administrativní činnosti</t>
  </si>
  <si>
    <t>IS02</t>
  </si>
  <si>
    <t xml:space="preserve"> - Údržba  služby SAMAS</t>
  </si>
  <si>
    <t>A10</t>
  </si>
  <si>
    <t>Opravy chyb služby SAMAS</t>
  </si>
  <si>
    <t>IS03</t>
  </si>
  <si>
    <t xml:space="preserve"> - Dohled a monitoring služby SAMAS</t>
  </si>
  <si>
    <t>A13</t>
  </si>
  <si>
    <t>Provozní a bezpčnostní monitoring provozu služby SAMAS</t>
  </si>
  <si>
    <t>A14</t>
  </si>
  <si>
    <t>IS04</t>
  </si>
  <si>
    <t xml:space="preserve"> - Uživatelská podpora služby SAMAS</t>
  </si>
  <si>
    <t>A15</t>
  </si>
  <si>
    <t>A16</t>
  </si>
  <si>
    <t>Celková modelová cena služeb</t>
  </si>
  <si>
    <t>Paušální cena Služeb provozu</t>
  </si>
  <si>
    <t>Cena jednorázových služeb</t>
  </si>
  <si>
    <t>Měsíční paušální ceny pro účely kreditace</t>
  </si>
  <si>
    <t>IS01-IS03</t>
  </si>
  <si>
    <t>*</t>
  </si>
  <si>
    <t>**</t>
  </si>
  <si>
    <t>Cena zátěžových testů bude uvedena pro 500 současně pracujících uživatelů a platí pouze pro mapové služby</t>
  </si>
  <si>
    <t>Cena služeb rozvoje pro Pilotní a Akceptační provoz</t>
  </si>
  <si>
    <t>Cena Služeb Úpravy a rozvoj je služby SAMAS prostřednictvím Požadavků na změnu (P01 aktivita A10)</t>
  </si>
  <si>
    <r>
      <t>Cena za 1 MD (bez DPH)</t>
    </r>
    <r>
      <rPr>
        <b/>
        <sz val="11"/>
        <rFont val="Calibri"/>
        <family val="2"/>
        <charset val="238"/>
        <scheme val="minor"/>
      </rPr>
      <t>*</t>
    </r>
  </si>
  <si>
    <t>Předpokládaný kalkulovaný počet MD/rok</t>
  </si>
  <si>
    <t>Kalkulovaná cena/rok (bez DPH)</t>
  </si>
  <si>
    <t>Modelová cena Služeb rozvoje za 18,5 měsíců celkem (bez DPH)</t>
  </si>
  <si>
    <t>Modelová cena Služeb rozvoje za 18,5 měsíců celkem (s DPH)</t>
  </si>
  <si>
    <t>1 MD rozvojových prací - hodnota nezávisle na roli</t>
  </si>
  <si>
    <t>Celková (modelová) cena služeb Úpravy a rozvojeslžby SAMAS</t>
  </si>
  <si>
    <t>Cena služeb rozvoje pro Služby</t>
  </si>
  <si>
    <t>Cena Služeb rozvoje v rámci produkčního provozu (P03 - IS05, IS06)</t>
  </si>
  <si>
    <t>Modelová cena Služeb rozvoje za 29,5 měsíců celkem (bez DPH)</t>
  </si>
  <si>
    <t>Modelová cena Služeb rozvoje za 29,5 měsíců celkem (s DPH)</t>
  </si>
  <si>
    <t>1 MD rozvojových prací - hodnota nezávisle na roli**</t>
  </si>
  <si>
    <t>Celková (modelová) cena Služeb rozvoje</t>
  </si>
  <si>
    <t>ŽLUTĚ PODBARVENÉ POLE DOPLNÍ DODAVATEL</t>
  </si>
  <si>
    <t>* V souladu se zadávacími podmínkami nesmí být cena vyšší než 12000 Kč bez DPH</t>
  </si>
  <si>
    <t>** Cena za MD dle této položky se použije pro ocenění MD služby Exit.</t>
  </si>
  <si>
    <t>Nedohodnou-li se smluvní strany jinak, celkový počet MD rozvojových prací za první 4 roky plnění nebude vyšší než 1080 MD, v dalším období ne více než 1200 MD za každé 4 roky plnění.</t>
  </si>
  <si>
    <t>List v souboru</t>
  </si>
  <si>
    <t>Položka k vyplnění</t>
  </si>
  <si>
    <t>Pokyny</t>
  </si>
  <si>
    <t>OBECNÉ</t>
  </si>
  <si>
    <t xml:space="preserve">Dodavatel vyplní položky, které jsou označeny žlutým podbarvením na jednotlivých listech. Na základě takto vyplněných polí jsou následně kalkulovány jednotlivé dílčí ceny plnění veřejné zakázky. Celková cena nabídková je následně dána na základě propočtů jednotlivých dílčích cen. 
Na každém listu jsou barevně odlišeny buňky, které jsou využity při dalším výpočtu pro stanovení Celkové nabídkové ceny. 
Dodavatel není oprávněn zasahovat do struktur jednotlivých listů, měnit výpočty a vzorce zde uvedené, tak aby byl degradován, nebo změněn způsob výpočtů jednotlivých dílčích cen i celkové nabídkové ceny. Celková nabídková cena je výsledkem kalkulace modelových cen některých dílčích plnění veřejné zakázky, která je stanovena tak, aby bylo možné zajistit transparentní a jednoznačné porovnání nabídkových cen v rámci Zadávacího řízení. Reálné plnění a finální ceny tedy u některých částí plnění, kde je stanoven modelový propočet, mohou být jiné, a to zejména v závislosti na skutečně čerpaných a akceptovaných službách ze strany Zadavatele.
</t>
  </si>
  <si>
    <t>v tomto listu nejsou položky k vyplnění</t>
  </si>
  <si>
    <t>Jednotlivé hodnoty, uvedené v listu celková nabídková cena, jsou přebírány z ostatních listů v tomto souboru. Struktura stanovené Celkové nabídkové ceny odpovídá jednotlivým částem plnění veřejné zakázky:</t>
  </si>
  <si>
    <t>Cena Vytvoření služby</t>
  </si>
  <si>
    <t>Obecně</t>
  </si>
  <si>
    <t>Cena  cloudových služeb</t>
  </si>
  <si>
    <t>Dodavatel uvede seznam používaných cloudových služeb, které bude využívat pro poskytování služby SAMAS. Dodavatel uvede v jednotlivých řádcích název cloudové služby, jednotku, která je zpoplatněna a cenu této jednotky. Dále uvede odhadovaný počet jednotek, který bude v dané fázi projektu třeba pro plnění služby SAMAS. 
Cena cloudových služeb vypočtená dle této tabulky je modelová. Skutečná cena služeb bude hrazena dle skutečného čerpání cloudových služeb (za podmínek dále popsaných).
Skutečná cena cloudových služeb bude stanovena násobkem skutečně spotřebovaných jednotek služby a ceny jednotky služby.</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</si>
  <si>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1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Pilotních služeb v daném kalendářním roce, při zohlednění  modelového počtu jednotlivých aktivit poskytovaných jednorázově.
Cena Akceptační části služeb Pilotního a akceptačního provozu je zahrnuta v ceně Vytvoření služby SAMAS.</t>
  </si>
  <si>
    <t>Cena Služeb provozu</t>
  </si>
  <si>
    <t>Dodavatel uvede do žlutých polí v řádcích tabulky ceny služeb uvedených ve sloupci "Název aktivity"  a to buď měsíční paušální cenu tam, kde je ve sloupci "Způsob stanovení ceny" uvedeno "Paušální cena služby za měsíc" nebo cenu za jednotku uvedenou ve sloupci "Způsob stanovení ceny".
Popis aktivit je uveden v Příloze č. 3 Smlouvy.
U aktivit, které jsou poskytovány kontinuálně a jejich cena je hrazena na základě měsíční paušální ceny, je výsledná cena pro kalendářní rok neměnná. U aktivit, u kterých může být čerpání různé, je výsledná cena modelová a nemusí odpovídat skutečné reálné ceně dané aktivity v kalendářním roce, kterou bude Zadavatel Dodavateli hradit. 
Na základě definovaných cen jednotlivých aktivit je pak kalkulována modelová cena Služeb provozu v daném kalendářním roce, při zohlednění  modelového počtu jednotlivých aktivit poskytovaných jednorázově.</t>
  </si>
  <si>
    <t>Cena Služeb rozvoje</t>
  </si>
  <si>
    <t>Sloupec Cena za 1 MD (bez DPH)*</t>
  </si>
  <si>
    <t>Na tomto listu uvede Dodavatel cenu za jeden člověkoden (MD) služeb rozvoje služby SAMAS v rámci Pilotního a akceptačního provozu v první tabulce a v rámci Služeb provozu v tabulce druhé. 
Touto cenou budou oceňovány veškeré požadavky na rozvoj a to jak prostřednictvím zadávaných Požadavků na změnu, tak prostřednictvím projektů. Fakturace pak bude zohledňovat skutečné čerpání člověkodnů v rámci definovaného požadavku na rozvoj. 
Cena za MD Služeb rozvoje v rámci produkčního provozu (P03 - IS05) se v totožné výši použije pro případné ocenění MD služby Exit.</t>
  </si>
  <si>
    <t xml:space="preserve">   Kontrola zachování TTP v oblastech def. v rámci ekoplatby nebo ECP (224 000 AP)</t>
  </si>
  <si>
    <t>Modelový počet aktivit/pilotní období (6,5 měs.)</t>
  </si>
  <si>
    <t>Modelová cena za 6,5 měsíců (s DPH)</t>
  </si>
  <si>
    <t>Cena Pilotní části služeb od 1.4.2023 do 31.3.2024</t>
  </si>
  <si>
    <t>Modelový počet aktivit/pilotní období (12 měs.)</t>
  </si>
  <si>
    <t>Modelová cena za 12 měsíců (s DPH)</t>
  </si>
  <si>
    <t xml:space="preserve">   Kalibrace a nastavení modelů jednotlivých služeb pro nadcházející sezónu</t>
  </si>
  <si>
    <t>1.    Změna ceny cloudových služeb při změně ceníkových cen</t>
  </si>
  <si>
    <t>1.1. Jednotková cena cloudových služeb vychází z těchto oficiálních ceníků (označení, odkaz atp.):</t>
  </si>
  <si>
    <t>[DOPLNÍ DODAVATEL]</t>
  </si>
  <si>
    <t>1.6. Změna jednotkové ceny cloudových služeb dle tohoto odst. 1 nevyžaduje uzavření dodatku ke Smlouvě.</t>
  </si>
  <si>
    <t>2.5. Změna ceny cloudových služeb dle tohoto odst. 2 nevyžaduje uzavření dodatku ke Smlouvě.</t>
  </si>
  <si>
    <t>1.5. Aktualizovaná cena cloudových služeb bude Poskytovatelem uplatněna (fakturována) nejdříve v kalendářním měsíci, kdy byla aktualizovaná cena odsouhlasena Objednatelem.  Objednatel takový souhlas neodepře, budou-li splněny podmínky dle toho ustanovení. Objednatel je oprávněn takový souhlas odepřít, pokud by nově stanovená cena přesáhla cenu v místě a čase obvyklou.</t>
  </si>
  <si>
    <t>1.2.  Jsou-li ceny v oficiálních cenících vedeny v cizí měně, pak cena pro účely stanovení nabídkové ceny pro hodnocení nabídek byl použit přepočet dané měny na Kč kurz devizového trhu vyhlášený Českou národní bankou ke dni výzvy k podání předběžné/finální nabídky. Pro účely fakturace skutečné ceny cloudových služeb je Poskytovatel oprávněn fakturovat jím skutečně uhrazenou částku následovně:
- pokud hradil částku z účtu vedeného v Kč, je oprávněn fakturovat částku přepočtenou kurzem jeho banky ke dni úhrady cloudových služeb Poskytovatelem (tj. jím reálně uhrazenou částku v Kč);
- pokud hradil částku z účtu vedeného v příslušné cizí měně, je oprávněn fakturovat částku přepočtenou kurzem devizového trhu vyhlášeného Českou národní bankou ke dni úhrady cloudových služeb Poskytovatelem.</t>
  </si>
  <si>
    <t>1.4. Jakoukoliv změnu ceny cloudových služeb je Poskytovatel povinen prokázat oficiálním ceníkem poskytovatele cloudových služeb, které při plnění Smlouvy využívá dle této přílohy, přičemž se musí jednat o ceník, který je běžně veřejně dostupný a změna je tak objektivně zjistitelná a nezávislá na rozhodnutí Poskytovatele. Navrhovanou změnu jednotkové ceny cloudových služeb sdělí Poskytovatel Objednateli písemně spolu s podrobným popisem požadované změny a doložením ceníků. Navýšení ceny cloudových služeb je možné pouze za předpokladu návrhu Poskytovatele. Snížení ceny cloudových služeb je předpokládáno též dle návrhu Poskytovatele, pokud však Poskytovatel takový návrh neučiní, je Objednatel oprávněn provést jednostranné snížení dle oficiálních ceníků.</t>
  </si>
  <si>
    <t>2. Změna ceny cloudových služeb při plnění Služeb rozvoje</t>
  </si>
  <si>
    <t>2.1. V případě, že na základě Služby rozvoje objektivně vznikne potřeba vyššího využití jednotek cloudových služeb uvedených v této příloze, je Poskytovatel povinen v rámci analýzy a posouzení požadavku Objednatele na rozvoj stanovit požadovaný nezbytný navýšený počet jednotek ve struktuře dle této přílohy. Jednotková cena takové cloudové služby nesmí být vyšší než jednotková cena v této příloze pro tuto cloudovou službu uvedená (případně zvýšená dle odst. 1). Poskytovatel se však zavazuje činit taková opatření, která povedou, je-li to objektivně možné, ke stanovení nižší ceny za takto poskytnuté cloudové služby (například úspora z množství zajištěním výhodnějšího cenového balíčku od poskytovatele cloudových služeb).</t>
  </si>
  <si>
    <t>[DOPLNÍ DODAVATEL]*</t>
  </si>
  <si>
    <t>* Lze přidat více řádků.</t>
  </si>
  <si>
    <t>*** Odhadovaným počtem jednotek se rozumí kvalifikovaný dodavatelem předpokládaný počet jednotek.</t>
  </si>
  <si>
    <t>Implementace Kritických služeb prioritních</t>
  </si>
  <si>
    <t>*** V třetím roce je produkčního provozu je uvažováno jen s 5,5 měsíci plnění. Jedná se pouze o modelový příklad pro účely stanovení nabídkové ceny v zadávacím řízení (za celkem 48 měsíců poskytování služeb, 29,5 měsíce produkčního provozu). Smlouva je uzavřena na dobu neurčitou, tedy i cloudové služby budou čerpány, pokud nebude ukončena Smlouva, i po uplynutí 29,5 měsíců produkčního provozu, za ceny dle této přílohy č. 7 případně upravené v souladu se Smlouvou a touto přílohou.</t>
  </si>
  <si>
    <t>Pilotní a akceptační provoz od 16.9.2022 do 31.3.2023</t>
  </si>
  <si>
    <t>Pilotní a akceptační provoz od 1.4.2023 do 31.3.2024</t>
  </si>
  <si>
    <t>Celková modelová cena PAP - 18,5 měsíce</t>
  </si>
  <si>
    <t>Odhadovaný počet jednotek*** služby za jeden měsíc PAP v období od 1.4.2023 do 31.3.2024</t>
  </si>
  <si>
    <t>Odhadovaná cena/hodnota za 12 měsíců PAP v období od 1.4.2023 do 31.3.2024 bez DPH</t>
  </si>
  <si>
    <t>Pilotní a akceptační provoz od 16.9.2022 do 31.3.2024</t>
  </si>
  <si>
    <t>Cena cloudových služeb v PAP rozdělena pro účely nacenění na období od 16.9.2022 do 31.3.2023 a na období od 1.4.2023 do 31.3.2024.</t>
  </si>
  <si>
    <r>
      <t xml:space="preserve">Cena  cloudových služeb za </t>
    </r>
    <r>
      <rPr>
        <b/>
        <sz val="11"/>
        <rFont val="Calibri (Body)"/>
      </rPr>
      <t>29,5 měsíce</t>
    </r>
    <r>
      <rPr>
        <b/>
        <sz val="11"/>
        <rFont val="Calibri"/>
        <family val="2"/>
        <charset val="238"/>
        <scheme val="minor"/>
      </rPr>
      <t xml:space="preserve"> produkčního provozu</t>
    </r>
  </si>
  <si>
    <r>
      <t xml:space="preserve">Cena Služeb provozu za </t>
    </r>
    <r>
      <rPr>
        <b/>
        <sz val="11"/>
        <rFont val="Calibri (Body)"/>
      </rPr>
      <t>29,5 měsíce</t>
    </r>
    <r>
      <rPr>
        <b/>
        <sz val="11"/>
        <rFont val="Calibri"/>
        <family val="2"/>
        <charset val="238"/>
        <scheme val="minor"/>
      </rPr>
      <t xml:space="preserve"> produkčního provozu (bez ceny infrastrukturních cloudových služeb)</t>
    </r>
  </si>
  <si>
    <r>
      <t xml:space="preserve">Cena Služeb rozvoje za </t>
    </r>
    <r>
      <rPr>
        <b/>
        <sz val="11"/>
        <rFont val="Calibri (Body)"/>
      </rPr>
      <t>29,5 měsíce</t>
    </r>
    <r>
      <rPr>
        <b/>
        <sz val="11"/>
        <rFont val="Calibri"/>
        <family val="2"/>
        <charset val="238"/>
        <scheme val="minor"/>
      </rPr>
      <t xml:space="preserve"> produkčního provozu</t>
    </r>
  </si>
  <si>
    <t>Implementace Kritických služeb ostatních  (v rámci Pilotního a akceptačního provozu)</t>
  </si>
  <si>
    <r>
      <t xml:space="preserve">Dodavatel vyplní pouze žlutá pole.  Celková cena Vytvoření služby SAMAS  bude hrazena po dokončení fází Vytvoření služby SAMAS označených v řádcích </t>
    </r>
    <r>
      <rPr>
        <b/>
        <sz val="11"/>
        <rFont val="Calibri (Body)"/>
      </rPr>
      <t>13 až 16</t>
    </r>
    <r>
      <rPr>
        <sz val="11"/>
        <rFont val="Calibri"/>
        <family val="2"/>
        <charset val="238"/>
        <scheme val="minor"/>
      </rPr>
      <t xml:space="preserve"> podílem na celkové ceně Vytvoření služby SAMAS stanoveným ve sloupci Procento celkové ceny k fakturaci za dílčí plnění. (Tj. dodavatel neuvádí např. skutečnou cenu např. Analytické a přípravné fáze, ta je celá zahrnuta v celkové ceně Vytvoření služby SAMAS. Hodnota položky je stanovena pevným procentuálním podílem, který je zadavatel/objednatel ochoten po ukončení konkrétní fáze uhradit.) 
Z hodnoty položky takto stanovené (procentuálním podílem) je počítána kreditace dle Přílohy č. 1 Smlouvy (kde je tato hodnota označena jako "cena fáze").</t>
    </r>
  </si>
  <si>
    <t xml:space="preserve">   Rozhraní SAMAS</t>
  </si>
  <si>
    <t>* Jednotka pro kalkulaci ceny služby a cena jednotky služby ve sloupci B a C budou využity jako sazebník pro kalkulaci ceny skutečně odebíraných cloudových služeb ve vyhodnocovacím období (vyhodnocovacím obdobím je 1 měsíc). Cena musí odpovídat aktuálním ceníkovým cenám ke dni podání nabídky.</t>
  </si>
  <si>
    <t>Odhadovaný počet jednotek*** služby za jeden měsíc PAP v období od 16.9.2022 do 31.3.2023</t>
  </si>
  <si>
    <t>Odhadovaná cena/hodnota za 6,5 měsíců PAP v období od 16.9. 2022 do 31.3.2023 bez DPH</t>
  </si>
  <si>
    <t>Odhadovaný počet jednotek služby za 1 měsíc produkčního provozu (v 1. roce)</t>
  </si>
  <si>
    <t>Odhadovaná cena/hodnota za 12 měsíců produkčního provozu bez DPH (v 1. roce) bez DPH</t>
  </si>
  <si>
    <t>Odhadovaný počet jednotek služby za 1 měsíc produkčního provozu (v 2. roce)</t>
  </si>
  <si>
    <t>Odhadovaná cena/hodnota za 12 měsíců produkčního provozu bez DPH (v 2. roce) bez DPH</t>
  </si>
  <si>
    <t>Odhadovaný počet jednotek služby za 1 měsíc produkčního provozu (v 3. roce)</t>
  </si>
  <si>
    <t>Odhadovaná cena/hodnota za 5,5 měsíce produkčního provozu bez DPH (v 3. roce) bez DPH</t>
  </si>
  <si>
    <t>Zbylých 5,5 měsíců produčního provozu****</t>
  </si>
  <si>
    <r>
      <t>1.3. Jednotková ceny cloudových služeb se může měnit (zvyšovat či snižovat) v případě změny cen cloudových služeb dle oficiálních ceníků uvedených v odst. 1.1., a to vždy pro následující</t>
    </r>
    <r>
      <rPr>
        <sz val="11"/>
        <rFont val="Calibri"/>
        <family val="2"/>
        <charset val="238"/>
        <scheme val="minor"/>
      </rPr>
      <t xml:space="preserve"> 3 měsíce</t>
    </r>
    <r>
      <rPr>
        <sz val="11"/>
        <color theme="1"/>
        <rFont val="Calibri"/>
        <family val="2"/>
        <charset val="238"/>
        <scheme val="minor"/>
      </rPr>
      <t>. Poskytovatel je povinen písemně informovat Objednatele o změně ceníkové ceny pro další období. Cloudové služby budou hrazeny měsíčně zpětně, nicméně pokud Poskytovatel se souhlasem Objednatele pořídil příslušné jednotky předem (například roční předplatné, čtvrtletní předplatné), je oprávněn měsíční cenu fakturovat Objednateli za cenu, za kterou je skutečně pro Objednatele pořídil, není tedy povinen tuto cenu snižovat, dojde-li k jejímu snížení v oficiálních cenících, ani není oprávněn ji zvyšovat, dojde-li k jejímu zvýšení v oficiálních cenících. Poskytovatel se zavazuje vyvinout maximální možné úsilí ke snížení ceny jednotek cloudových služeb (navrhovat Objednateli vhodné balíčky služeb či jiná úsporná opatření).</t>
    </r>
  </si>
  <si>
    <t>Cena Pilotní části služeb od 16.9.2022 do 31.3.2023</t>
  </si>
  <si>
    <t>Cena Pilotní části služeb od 16.9.2022 do 31.3.2024</t>
  </si>
  <si>
    <t>Modelová cena za 6,5 měsíce (bez DPH)</t>
  </si>
  <si>
    <t>Modelová cena za 12 měsíce (bez DPH)</t>
  </si>
  <si>
    <t>Modelová cena za 18,5 měsíce (bez DPH)</t>
  </si>
  <si>
    <r>
      <t xml:space="preserve">   Roz</t>
    </r>
    <r>
      <rPr>
        <sz val="9"/>
        <rFont val="Verdana"/>
        <family val="2"/>
        <charset val="238"/>
      </rPr>
      <t>h</t>
    </r>
    <r>
      <rPr>
        <sz val="9"/>
        <rFont val="Verdana"/>
        <family val="2"/>
      </rPr>
      <t>raní SAMAS</t>
    </r>
  </si>
  <si>
    <t>Cena Pilotních služeb rozdělena pro účely nacenění na období od 16.9.2022 do 31.3.2023 a na období od 1.4.2023 do 31.3.2024</t>
  </si>
  <si>
    <t>Platí pro rozhraní SAMAS</t>
  </si>
  <si>
    <t>Dodavatel uvede cenu Vytvoření služby SAMAS. 
Celková cena Vytvoření služby SAMAS zahrnuje jak implementaci všech požadovaných dílčích služeb a funkcí, tak  vytvoření a průběžnou aktualizaci předepsané dokumentace  a školení. Cena zahrnuje i další nezbytné aktivity - zajištění testovacích dat, návrh a provedení potřebných testů, školení uživatelů v rozsahu uvedeném v ZD a samozřejmě nezbytné projektové řízení a vedení projektové dokumentace.
Tento list obsahuje též část "FAKTURACE Vytvoření služby SAMAS", v níž je automatickým výpočtem rozdělena celková cena Vytvoření služby SAMAS na části 
i)   Analytická a přípravná fáze,
ii) Implementace  Kritických služeb prioritních
iii) Implementace  Kritických služeb ostatních (v rámci Pilotního a akceptačního provozu)
iv) Implementace Požadovaných služeb včetně Finální akceptace (v rámci Pilotního a akceptačního provozu). 
Cena Vytvoření služby SAMAS pak bude hrazena po dokončení částí Vytvoření služby SAMAS označených v řádcích 13 až 16 podílem na celkové ceně Vytvoření služby SAMAS stanoveným ve sloupci Procento celkové ceny k fakturaci za dílčí plnění. (Tj. dodavatel neuvádí skutečnou cenu např. Analytické a přípravné fáze, ta je celá zahrnuta v celkové ceně Vytvoření služby SAMAS. Hodnota položky je stanovena pevným procentuálním podílem, který je Zadavatel/Objednatel ochoten po ukončení konkrétní fáze uhradit.) Fakticky se tak jedná o Zadavatelem stanovené fáze plnění (dílčí plnění)  a pevné  podíly z celkové ceny Vytvoření služby SAMAS, které je ve vztahu k těmto dílčím plněním  ochoten uhradit.   Z hodnoty položky takto vypočítané (procentuálním podílem) je počítána kreditace dle Přílohy č. 1 Smlouvy (kde je označena jako "cena fáze").</t>
  </si>
  <si>
    <r>
      <t xml:space="preserve">   Ověření kultury a plodiny</t>
    </r>
    <r>
      <rPr>
        <sz val="9"/>
        <rFont val="Verdana"/>
        <family val="2"/>
        <charset val="238"/>
      </rPr>
      <t xml:space="preserve"> (700 000 AP)</t>
    </r>
  </si>
  <si>
    <r>
      <t xml:space="preserve">   Ověření kultury a plodiny </t>
    </r>
    <r>
      <rPr>
        <sz val="9"/>
        <rFont val="Verdana"/>
        <family val="2"/>
        <charset val="238"/>
      </rPr>
      <t>(700 000 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</si>
</sst>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43" formatCode="_-* #,##0.00_-;\-* #,##0.00_-;_-* &quot;-&quot;??_-;_-@_-"/>
    <numFmt numFmtId="164" formatCode="_-* #,##0_-;\-* #,##0_-;_-* &quot;-&quot;??_-;_-@_-"/>
    <numFmt numFmtId="165" formatCode="_-* #,##0.00\ [$Kč-405]_-;\-* #,##0.00\ [$Kč-405]_-;_-* &quot;-&quot;??\ [$Kč-405]_-;_-@_-"/>
    <numFmt numFmtId="166" formatCode="0.0"/>
    <numFmt numFmtId="167" formatCode="#,##0.00\ &quot;Kč&quot;"/>
  </numFmts>
  <fonts count="26">
    <font>
      <sz val="11"/>
      <color theme="1"/>
      <name val="Calibri"/>
      <family val="2"/>
      <charset val="238"/>
      <scheme val="minor"/>
    </font>
    <font>
      <b/>
      <sz val="10"/>
      <color theme="1"/>
      <name val="Arial"/>
      <family val="2"/>
    </font>
    <font>
      <b/>
      <sz val="11"/>
      <color theme="1"/>
      <name val="Calibri"/>
      <family val="2"/>
      <charset val="238"/>
      <scheme val="minor"/>
    </font>
    <font>
      <sz val="11"/>
      <name val="Calibri"/>
      <family val="2"/>
      <charset val="238"/>
      <scheme val="minor"/>
    </font>
    <font>
      <b/>
      <sz val="14"/>
      <color theme="0"/>
      <name val="Calibri"/>
      <family val="2"/>
      <charset val="238"/>
      <scheme val="minor"/>
    </font>
    <font>
      <sz val="11"/>
      <color rgb="FFFF0000"/>
      <name val="Calibri"/>
      <family val="2"/>
      <charset val="238"/>
      <scheme val="minor"/>
    </font>
    <font>
      <b/>
      <sz val="11"/>
      <color rgb="FFFF0000"/>
      <name val="Calibri"/>
      <family val="2"/>
      <charset val="238"/>
      <scheme val="minor"/>
    </font>
    <font>
      <sz val="11"/>
      <color rgb="FF00B050"/>
      <name val="Calibri"/>
      <family val="2"/>
      <charset val="238"/>
      <scheme val="minor"/>
    </font>
    <font>
      <sz val="11"/>
      <color theme="1"/>
      <name val="Calibri"/>
      <family val="2"/>
      <charset val="238"/>
      <scheme val="minor"/>
    </font>
    <font>
      <b/>
      <sz val="11"/>
      <name val="Calibri"/>
      <family val="2"/>
      <charset val="238"/>
      <scheme val="minor"/>
    </font>
    <font>
      <b/>
      <sz val="10"/>
      <name val="Arial"/>
      <family val="2"/>
    </font>
    <font>
      <sz val="8"/>
      <name val="Calibri"/>
      <family val="2"/>
      <charset val="238"/>
      <scheme val="minor"/>
    </font>
    <font>
      <b/>
      <sz val="14"/>
      <name val="Calibri"/>
      <family val="2"/>
      <charset val="238"/>
      <scheme val="minor"/>
    </font>
    <font>
      <sz val="14"/>
      <name val="Calibri"/>
      <family val="2"/>
      <charset val="238"/>
      <scheme val="minor"/>
    </font>
    <font>
      <i/>
      <sz val="11"/>
      <name val="Calibri"/>
      <family val="2"/>
      <charset val="238"/>
      <scheme val="minor"/>
    </font>
    <font>
      <sz val="9"/>
      <name val="Verdana"/>
      <family val="2"/>
      <charset val="238"/>
    </font>
    <font>
      <b/>
      <sz val="11"/>
      <name val="Calibri"/>
      <family val="2"/>
      <scheme val="minor"/>
    </font>
    <font>
      <sz val="9"/>
      <color theme="1"/>
      <name val="Verdana"/>
      <family val="2"/>
    </font>
    <font>
      <b/>
      <sz val="11"/>
      <color rgb="FFFF0000"/>
      <name val="Calibri"/>
      <family val="2"/>
      <charset val="238"/>
    </font>
    <font>
      <sz val="11"/>
      <color rgb="FF0070C0"/>
      <name val="Calibri"/>
      <family val="2"/>
      <charset val="238"/>
      <scheme val="minor"/>
    </font>
    <font>
      <b/>
      <sz val="11"/>
      <name val="Calibri (Body)"/>
    </font>
    <font>
      <b/>
      <sz val="11"/>
      <name val="Calibri"/>
      <family val="2"/>
      <charset val="238"/>
    </font>
    <font>
      <sz val="9"/>
      <name val="Verdana"/>
      <family val="2"/>
    </font>
    <font>
      <sz val="11"/>
      <name val="Segoe UI"/>
      <family val="2"/>
      <charset val="238"/>
    </font>
    <font>
      <strike/>
      <sz val="11"/>
      <name val="Calibri"/>
      <family val="2"/>
      <charset val="238"/>
      <scheme val="minor"/>
    </font>
    <font>
      <sz val="12"/>
      <name val="Calibri"/>
      <family val="2"/>
      <charset val="238"/>
      <scheme val="minor"/>
    </font>
  </fonts>
  <fills count="24">
    <fill>
      <patternFill patternType="none"/>
    </fill>
    <fill>
      <patternFill patternType="gray125"/>
    </fill>
    <fill>
      <patternFill patternType="solid">
        <fgColor rgb="FFEDEDED"/>
        <bgColor rgb="FFEDEDED"/>
      </patternFill>
    </fill>
    <fill>
      <patternFill patternType="solid">
        <fgColor rgb="FFF7F8FC"/>
        <bgColor rgb="FFF7F8FC"/>
      </patternFill>
    </fill>
    <fill>
      <patternFill patternType="solid">
        <fgColor theme="9" tint="0.39997558519241921"/>
        <bgColor rgb="FFE7EEF4"/>
      </patternFill>
    </fill>
    <fill>
      <patternFill patternType="solid">
        <fgColor theme="9" tint="0.59999389629810485"/>
        <bgColor rgb="FFB9CAD8"/>
      </patternFill>
    </fill>
    <fill>
      <patternFill patternType="solid">
        <fgColor theme="9" tint="0.79998168889431442"/>
        <bgColor rgb="FF98B1C4"/>
      </patternFill>
    </fill>
    <fill>
      <patternFill patternType="solid">
        <fgColor theme="9"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rgb="FFEDEDED"/>
      </patternFill>
    </fill>
    <fill>
      <patternFill patternType="solid">
        <fgColor theme="9" tint="0.59999389629810485"/>
        <bgColor rgb="FFF7F8FC"/>
      </patternFill>
    </fill>
    <fill>
      <patternFill patternType="solid">
        <fgColor rgb="FF00B0F0"/>
        <bgColor rgb="FFB9CAD8"/>
      </patternFill>
    </fill>
    <fill>
      <patternFill patternType="solid">
        <fgColor theme="9" tint="-0.249977111117893"/>
        <bgColor indexed="64"/>
      </patternFill>
    </fill>
    <fill>
      <patternFill patternType="solid">
        <fgColor theme="8" tint="0.79998168889431442"/>
        <bgColor rgb="FFF7F8FC"/>
      </patternFill>
    </fill>
    <fill>
      <patternFill patternType="solid">
        <fgColor theme="8" tint="0.59999389629810485"/>
        <bgColor rgb="FF98B1C4"/>
      </patternFill>
    </fill>
    <fill>
      <patternFill patternType="solid">
        <fgColor theme="8" tint="0.59999389629810485"/>
        <bgColor indexed="64"/>
      </patternFill>
    </fill>
    <fill>
      <patternFill patternType="solid">
        <fgColor rgb="FFE2EFDA"/>
        <bgColor indexed="64"/>
      </patternFill>
    </fill>
    <fill>
      <patternFill patternType="solid">
        <fgColor rgb="FFE2F0D9"/>
        <bgColor rgb="FFE2EFDA"/>
      </patternFill>
    </fill>
    <fill>
      <patternFill patternType="solid">
        <fgColor theme="9" tint="0.79998168889431442"/>
        <bgColor rgb="FFE2EFDA"/>
      </patternFill>
    </fill>
    <fill>
      <patternFill patternType="solid">
        <fgColor rgb="FFFFFF00"/>
        <bgColor rgb="FF000000"/>
      </patternFill>
    </fill>
    <fill>
      <patternFill patternType="solid">
        <fgColor theme="9" tint="0.39997558519241921"/>
        <bgColor indexed="64"/>
      </patternFill>
    </fill>
    <fill>
      <patternFill patternType="solid">
        <fgColor theme="9" tint="0.79998168889431442"/>
        <bgColor rgb="FFEDEDED"/>
      </patternFill>
    </fill>
    <fill>
      <patternFill patternType="solid">
        <fgColor theme="9" tint="0.79998168889431442"/>
        <bgColor rgb="FFFF8080"/>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rgb="FF666666"/>
      </right>
      <top style="medium">
        <color indexed="64"/>
      </top>
      <bottom/>
      <diagonal/>
    </border>
    <border>
      <left style="thin">
        <color rgb="FF666666"/>
      </left>
      <right style="thin">
        <color rgb="FF666666"/>
      </right>
      <top style="medium">
        <color indexed="64"/>
      </top>
      <bottom/>
      <diagonal/>
    </border>
    <border>
      <left style="thin">
        <color rgb="FF666666"/>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diagonal/>
    </border>
  </borders>
  <cellStyleXfs count="4">
    <xf numFmtId="0" fontId="0" fillId="0" borderId="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cellStyleXfs>
  <cellXfs count="425">
    <xf numFmtId="0" fontId="0" fillId="0" borderId="0" xfId="0"/>
    <xf numFmtId="0" fontId="2" fillId="6" borderId="4" xfId="0" applyFont="1" applyFill="1" applyBorder="1" applyAlignment="1">
      <alignment horizontal="center" wrapText="1"/>
    </xf>
    <xf numFmtId="0" fontId="0" fillId="0" borderId="0" xfId="0" applyAlignment="1">
      <alignment wrapText="1"/>
    </xf>
    <xf numFmtId="0" fontId="2" fillId="6" borderId="18" xfId="0" applyFont="1" applyFill="1" applyBorder="1" applyAlignment="1">
      <alignment horizontal="center" wrapText="1"/>
    </xf>
    <xf numFmtId="44" fontId="0" fillId="9" borderId="12" xfId="0" applyNumberFormat="1" applyFill="1" applyBorder="1" applyAlignment="1">
      <alignment wrapText="1"/>
    </xf>
    <xf numFmtId="0" fontId="0" fillId="8" borderId="0" xfId="0" applyFill="1"/>
    <xf numFmtId="44" fontId="0" fillId="0" borderId="0" xfId="0" applyNumberFormat="1"/>
    <xf numFmtId="44" fontId="0" fillId="9" borderId="11" xfId="0" applyNumberFormat="1" applyFill="1" applyBorder="1" applyAlignment="1">
      <alignment vertical="center" wrapText="1"/>
    </xf>
    <xf numFmtId="44" fontId="0" fillId="9" borderId="11" xfId="0" applyNumberFormat="1" applyFill="1" applyBorder="1" applyAlignment="1">
      <alignment wrapText="1"/>
    </xf>
    <xf numFmtId="44" fontId="0" fillId="0" borderId="0" xfId="0" applyNumberFormat="1" applyAlignment="1">
      <alignment wrapText="1"/>
    </xf>
    <xf numFmtId="0" fontId="5" fillId="0" borderId="0" xfId="0" applyFont="1" applyAlignment="1">
      <alignment wrapText="1"/>
    </xf>
    <xf numFmtId="44" fontId="2" fillId="9" borderId="1" xfId="0" applyNumberFormat="1" applyFont="1" applyFill="1" applyBorder="1" applyAlignment="1">
      <alignment wrapText="1"/>
    </xf>
    <xf numFmtId="9" fontId="0" fillId="9" borderId="14" xfId="2" applyFont="1" applyFill="1" applyBorder="1" applyAlignment="1">
      <alignment horizontal="center" wrapText="1"/>
    </xf>
    <xf numFmtId="44" fontId="2" fillId="9" borderId="16" xfId="0" applyNumberFormat="1" applyFont="1" applyFill="1" applyBorder="1" applyAlignment="1">
      <alignment wrapText="1"/>
    </xf>
    <xf numFmtId="9" fontId="0" fillId="9" borderId="17" xfId="2" applyFont="1" applyFill="1" applyBorder="1" applyAlignment="1">
      <alignment horizontal="center" wrapText="1"/>
    </xf>
    <xf numFmtId="0" fontId="0" fillId="5" borderId="52" xfId="0" applyFill="1" applyBorder="1" applyAlignment="1">
      <alignment horizontal="left" wrapText="1"/>
    </xf>
    <xf numFmtId="0" fontId="1" fillId="5" borderId="53" xfId="0" applyFont="1" applyFill="1" applyBorder="1" applyAlignment="1">
      <alignment horizontal="center" vertical="center" wrapText="1"/>
    </xf>
    <xf numFmtId="0" fontId="1" fillId="5" borderId="54" xfId="0" applyFont="1" applyFill="1" applyBorder="1" applyAlignment="1">
      <alignment horizontal="center" vertical="center" wrapText="1"/>
    </xf>
    <xf numFmtId="0" fontId="9" fillId="3" borderId="13" xfId="0" applyFont="1" applyFill="1" applyBorder="1" applyAlignment="1">
      <alignment horizontal="left" wrapText="1"/>
    </xf>
    <xf numFmtId="44" fontId="10" fillId="12" borderId="51" xfId="0" applyNumberFormat="1" applyFont="1" applyFill="1" applyBorder="1" applyAlignment="1">
      <alignment horizontal="right" wrapText="1"/>
    </xf>
    <xf numFmtId="44" fontId="2" fillId="9" borderId="11" xfId="0" applyNumberFormat="1" applyFont="1" applyFill="1" applyBorder="1" applyAlignment="1">
      <alignment wrapText="1"/>
    </xf>
    <xf numFmtId="44" fontId="2" fillId="9" borderId="29" xfId="0" applyNumberFormat="1" applyFont="1" applyFill="1" applyBorder="1" applyAlignment="1">
      <alignment wrapText="1"/>
    </xf>
    <xf numFmtId="0" fontId="9" fillId="6" borderId="19" xfId="0" applyFont="1" applyFill="1" applyBorder="1" applyAlignment="1">
      <alignment horizontal="center" wrapText="1"/>
    </xf>
    <xf numFmtId="0" fontId="9" fillId="9" borderId="7" xfId="0" applyFont="1" applyFill="1" applyBorder="1" applyAlignment="1">
      <alignment wrapText="1"/>
    </xf>
    <xf numFmtId="0" fontId="9" fillId="6" borderId="18" xfId="0" applyFont="1" applyFill="1" applyBorder="1" applyAlignment="1">
      <alignment horizontal="center" wrapText="1"/>
    </xf>
    <xf numFmtId="44" fontId="3" fillId="9" borderId="4" xfId="0" applyNumberFormat="1" applyFont="1" applyFill="1" applyBorder="1" applyAlignment="1">
      <alignment wrapText="1"/>
    </xf>
    <xf numFmtId="44" fontId="0" fillId="9" borderId="4" xfId="0" applyNumberFormat="1" applyFill="1" applyBorder="1" applyAlignment="1">
      <alignment wrapText="1"/>
    </xf>
    <xf numFmtId="44" fontId="0" fillId="9" borderId="5" xfId="0" applyNumberFormat="1" applyFill="1" applyBorder="1" applyAlignment="1">
      <alignment wrapText="1"/>
    </xf>
    <xf numFmtId="44" fontId="0" fillId="8" borderId="11" xfId="0" applyNumberFormat="1" applyFill="1" applyBorder="1" applyAlignment="1" applyProtection="1">
      <alignment vertical="center" wrapText="1"/>
      <protection locked="0"/>
    </xf>
    <xf numFmtId="1" fontId="0" fillId="9" borderId="11" xfId="0" applyNumberFormat="1" applyFill="1" applyBorder="1" applyAlignment="1">
      <alignment vertical="center" wrapText="1"/>
    </xf>
    <xf numFmtId="44" fontId="3" fillId="9" borderId="11" xfId="0" applyNumberFormat="1" applyFont="1" applyFill="1" applyBorder="1" applyAlignment="1">
      <alignment vertical="center" wrapText="1"/>
    </xf>
    <xf numFmtId="44" fontId="2" fillId="16" borderId="4" xfId="0" applyNumberFormat="1" applyFont="1" applyFill="1" applyBorder="1" applyAlignment="1">
      <alignment wrapText="1"/>
    </xf>
    <xf numFmtId="0" fontId="3" fillId="0" borderId="0" xfId="0" applyFont="1"/>
    <xf numFmtId="0" fontId="7" fillId="0" borderId="0" xfId="0" applyFont="1"/>
    <xf numFmtId="44" fontId="0" fillId="14" borderId="1" xfId="0" applyNumberFormat="1" applyFill="1" applyBorder="1" applyAlignment="1">
      <alignment horizontal="right" wrapText="1"/>
    </xf>
    <xf numFmtId="44" fontId="0" fillId="10" borderId="1" xfId="0" applyNumberFormat="1" applyFill="1" applyBorder="1" applyAlignment="1">
      <alignment horizontal="right" wrapText="1"/>
    </xf>
    <xf numFmtId="44" fontId="0" fillId="10" borderId="14" xfId="0" applyNumberFormat="1" applyFill="1" applyBorder="1" applyAlignment="1">
      <alignment horizontal="right" wrapText="1"/>
    </xf>
    <xf numFmtId="44" fontId="0" fillId="11" borderId="14" xfId="0" applyNumberFormat="1" applyFill="1" applyBorder="1" applyAlignment="1">
      <alignment horizontal="right" wrapText="1"/>
    </xf>
    <xf numFmtId="1" fontId="0" fillId="17" borderId="11" xfId="0" applyNumberFormat="1" applyFill="1" applyBorder="1" applyAlignment="1">
      <alignment vertical="center" wrapText="1"/>
    </xf>
    <xf numFmtId="0" fontId="6" fillId="0" borderId="0" xfId="0" applyFont="1"/>
    <xf numFmtId="0" fontId="13" fillId="0" borderId="0" xfId="0" applyFont="1" applyAlignment="1">
      <alignment horizontal="right" wrapText="1"/>
    </xf>
    <xf numFmtId="0" fontId="9" fillId="2" borderId="13" xfId="0" applyFont="1" applyFill="1" applyBorder="1" applyAlignment="1">
      <alignment horizontal="left" wrapText="1"/>
    </xf>
    <xf numFmtId="0" fontId="10" fillId="12" borderId="32" xfId="0" applyFont="1" applyFill="1" applyBorder="1" applyAlignment="1">
      <alignment horizontal="left" wrapText="1"/>
    </xf>
    <xf numFmtId="0" fontId="2" fillId="6" borderId="3" xfId="0" applyFont="1" applyFill="1" applyBorder="1" applyAlignment="1">
      <alignment horizontal="center" wrapText="1"/>
    </xf>
    <xf numFmtId="0" fontId="2" fillId="6" borderId="5" xfId="0" applyFont="1" applyFill="1" applyBorder="1" applyAlignment="1">
      <alignment horizontal="center" wrapText="1"/>
    </xf>
    <xf numFmtId="44" fontId="9" fillId="15" borderId="4" xfId="0" applyNumberFormat="1" applyFont="1" applyFill="1" applyBorder="1" applyAlignment="1">
      <alignment horizontal="center" wrapText="1"/>
    </xf>
    <xf numFmtId="0" fontId="3" fillId="0" borderId="0" xfId="0" applyFont="1" applyAlignment="1">
      <alignment wrapText="1"/>
    </xf>
    <xf numFmtId="0" fontId="9" fillId="6" borderId="46" xfId="0" applyFont="1" applyFill="1" applyBorder="1" applyAlignment="1">
      <alignment horizontal="center" wrapText="1"/>
    </xf>
    <xf numFmtId="0" fontId="9" fillId="6" borderId="20" xfId="0" applyFont="1" applyFill="1" applyBorder="1" applyAlignment="1">
      <alignment horizontal="center" wrapText="1"/>
    </xf>
    <xf numFmtId="0" fontId="9" fillId="6" borderId="43" xfId="0" applyFont="1" applyFill="1" applyBorder="1" applyAlignment="1">
      <alignment horizontal="center" wrapText="1"/>
    </xf>
    <xf numFmtId="0" fontId="9" fillId="6" borderId="19" xfId="0" applyFont="1" applyFill="1" applyBorder="1" applyAlignment="1">
      <alignment horizontal="left" wrapText="1"/>
    </xf>
    <xf numFmtId="0" fontId="9" fillId="6" borderId="44" xfId="0" applyFont="1" applyFill="1" applyBorder="1" applyAlignment="1">
      <alignment horizontal="center" wrapText="1"/>
    </xf>
    <xf numFmtId="164" fontId="9" fillId="6" borderId="19" xfId="1" applyNumberFormat="1" applyFont="1" applyFill="1" applyBorder="1" applyAlignment="1">
      <alignment horizontal="right" wrapText="1"/>
    </xf>
    <xf numFmtId="164" fontId="9" fillId="6" borderId="20" xfId="1" applyNumberFormat="1" applyFont="1" applyFill="1" applyBorder="1" applyAlignment="1">
      <alignment horizontal="right" wrapText="1"/>
    </xf>
    <xf numFmtId="164" fontId="9" fillId="6" borderId="43" xfId="1" applyNumberFormat="1" applyFont="1" applyFill="1" applyBorder="1" applyAlignment="1">
      <alignment horizontal="right" wrapText="1"/>
    </xf>
    <xf numFmtId="1" fontId="9" fillId="6" borderId="19" xfId="1" applyNumberFormat="1" applyFont="1" applyFill="1" applyBorder="1" applyAlignment="1">
      <alignment horizontal="right" wrapText="1"/>
    </xf>
    <xf numFmtId="164" fontId="9" fillId="6" borderId="20" xfId="0" applyNumberFormat="1" applyFont="1" applyFill="1" applyBorder="1" applyAlignment="1">
      <alignment horizontal="center" wrapText="1"/>
    </xf>
    <xf numFmtId="0" fontId="9" fillId="9" borderId="3" xfId="0" applyFont="1" applyFill="1" applyBorder="1"/>
    <xf numFmtId="49" fontId="9" fillId="6" borderId="9" xfId="0" applyNumberFormat="1" applyFont="1" applyFill="1" applyBorder="1" applyAlignment="1">
      <alignment wrapText="1"/>
    </xf>
    <xf numFmtId="44" fontId="9" fillId="9" borderId="39" xfId="0" applyNumberFormat="1" applyFont="1" applyFill="1" applyBorder="1"/>
    <xf numFmtId="164" fontId="9" fillId="9" borderId="3" xfId="1" applyNumberFormat="1" applyFont="1" applyFill="1" applyBorder="1"/>
    <xf numFmtId="44" fontId="9" fillId="9" borderId="5" xfId="0" applyNumberFormat="1" applyFont="1" applyFill="1" applyBorder="1"/>
    <xf numFmtId="44" fontId="9" fillId="9" borderId="3" xfId="0" applyNumberFormat="1" applyFont="1" applyFill="1" applyBorder="1"/>
    <xf numFmtId="44" fontId="9" fillId="9" borderId="31" xfId="0" applyNumberFormat="1" applyFont="1" applyFill="1" applyBorder="1"/>
    <xf numFmtId="0" fontId="9" fillId="0" borderId="0" xfId="0" applyFont="1"/>
    <xf numFmtId="0" fontId="3" fillId="8" borderId="26" xfId="0" applyFont="1" applyFill="1" applyBorder="1"/>
    <xf numFmtId="49" fontId="3" fillId="8" borderId="2" xfId="0" applyNumberFormat="1" applyFont="1" applyFill="1" applyBorder="1"/>
    <xf numFmtId="44" fontId="3" fillId="8" borderId="47" xfId="0" applyNumberFormat="1" applyFont="1" applyFill="1" applyBorder="1"/>
    <xf numFmtId="44" fontId="9" fillId="6" borderId="20" xfId="0" applyNumberFormat="1" applyFont="1" applyFill="1" applyBorder="1" applyAlignment="1">
      <alignment horizontal="center" wrapText="1"/>
    </xf>
    <xf numFmtId="44" fontId="9" fillId="9" borderId="45" xfId="0" applyNumberFormat="1" applyFont="1" applyFill="1" applyBorder="1"/>
    <xf numFmtId="0" fontId="3" fillId="8" borderId="13" xfId="0" applyFont="1" applyFill="1" applyBorder="1"/>
    <xf numFmtId="49" fontId="3" fillId="8" borderId="1" xfId="0" applyNumberFormat="1" applyFont="1" applyFill="1" applyBorder="1"/>
    <xf numFmtId="44" fontId="3" fillId="8" borderId="48" xfId="0" applyNumberFormat="1" applyFont="1" applyFill="1" applyBorder="1"/>
    <xf numFmtId="0" fontId="3" fillId="8" borderId="24" xfId="0" applyFont="1" applyFill="1" applyBorder="1"/>
    <xf numFmtId="49" fontId="3" fillId="8" borderId="6" xfId="0" applyNumberFormat="1" applyFont="1" applyFill="1" applyBorder="1"/>
    <xf numFmtId="44" fontId="3" fillId="8" borderId="49" xfId="0" applyNumberFormat="1" applyFont="1" applyFill="1" applyBorder="1"/>
    <xf numFmtId="0" fontId="3" fillId="8" borderId="1" xfId="0" applyFont="1" applyFill="1" applyBorder="1"/>
    <xf numFmtId="0" fontId="9" fillId="9" borderId="19" xfId="0" applyFont="1" applyFill="1" applyBorder="1"/>
    <xf numFmtId="49" fontId="9" fillId="9" borderId="18" xfId="0" applyNumberFormat="1" applyFont="1" applyFill="1" applyBorder="1"/>
    <xf numFmtId="49" fontId="9" fillId="9" borderId="46" xfId="0" applyNumberFormat="1" applyFont="1" applyFill="1" applyBorder="1"/>
    <xf numFmtId="2" fontId="9" fillId="9" borderId="19" xfId="0" applyNumberFormat="1" applyFont="1" applyFill="1" applyBorder="1"/>
    <xf numFmtId="44" fontId="9" fillId="9" borderId="55" xfId="0" applyNumberFormat="1" applyFont="1" applyFill="1" applyBorder="1"/>
    <xf numFmtId="49" fontId="9" fillId="0" borderId="7" xfId="0" applyNumberFormat="1" applyFont="1" applyBorder="1"/>
    <xf numFmtId="49" fontId="9" fillId="0" borderId="8" xfId="0" applyNumberFormat="1" applyFont="1" applyBorder="1"/>
    <xf numFmtId="2" fontId="9" fillId="0" borderId="8" xfId="0" applyNumberFormat="1" applyFont="1" applyBorder="1"/>
    <xf numFmtId="44" fontId="3" fillId="0" borderId="30" xfId="0" applyNumberFormat="1" applyFont="1" applyBorder="1"/>
    <xf numFmtId="0" fontId="9" fillId="9" borderId="22" xfId="0" applyFont="1" applyFill="1" applyBorder="1"/>
    <xf numFmtId="49" fontId="9" fillId="9" borderId="21" xfId="0" applyNumberFormat="1" applyFont="1" applyFill="1" applyBorder="1"/>
    <xf numFmtId="44" fontId="9" fillId="9" borderId="50" xfId="0" applyNumberFormat="1" applyFont="1" applyFill="1" applyBorder="1"/>
    <xf numFmtId="2" fontId="9" fillId="9" borderId="22" xfId="0" applyNumberFormat="1" applyFont="1" applyFill="1" applyBorder="1"/>
    <xf numFmtId="44" fontId="9" fillId="6" borderId="33" xfId="0" applyNumberFormat="1" applyFont="1" applyFill="1" applyBorder="1" applyAlignment="1">
      <alignment horizontal="center" wrapText="1"/>
    </xf>
    <xf numFmtId="49" fontId="9" fillId="9" borderId="4" xfId="0" applyNumberFormat="1" applyFont="1" applyFill="1" applyBorder="1"/>
    <xf numFmtId="2" fontId="9" fillId="9" borderId="3" xfId="0" applyNumberFormat="1" applyFont="1" applyFill="1" applyBorder="1"/>
    <xf numFmtId="44" fontId="9" fillId="6" borderId="5" xfId="0" applyNumberFormat="1" applyFont="1" applyFill="1" applyBorder="1" applyAlignment="1">
      <alignment horizontal="center" wrapText="1"/>
    </xf>
    <xf numFmtId="44" fontId="3" fillId="9" borderId="31" xfId="0" applyNumberFormat="1" applyFont="1" applyFill="1" applyBorder="1"/>
    <xf numFmtId="49" fontId="9" fillId="0" borderId="32" xfId="0" applyNumberFormat="1" applyFont="1" applyBorder="1"/>
    <xf numFmtId="49" fontId="9" fillId="0" borderId="57" xfId="0" applyNumberFormat="1" applyFont="1" applyBorder="1"/>
    <xf numFmtId="44" fontId="3" fillId="0" borderId="56" xfId="0" applyNumberFormat="1" applyFont="1" applyBorder="1"/>
    <xf numFmtId="44" fontId="9" fillId="15" borderId="31" xfId="0" applyNumberFormat="1" applyFont="1" applyFill="1" applyBorder="1" applyAlignment="1">
      <alignment horizontal="center" wrapText="1"/>
    </xf>
    <xf numFmtId="0" fontId="3" fillId="8" borderId="0" xfId="0" applyFont="1" applyFill="1"/>
    <xf numFmtId="44" fontId="9" fillId="6" borderId="18" xfId="0" applyNumberFormat="1" applyFont="1" applyFill="1" applyBorder="1" applyAlignment="1">
      <alignment horizontal="center" wrapText="1"/>
    </xf>
    <xf numFmtId="0" fontId="9" fillId="9" borderId="24" xfId="0" applyFont="1" applyFill="1" applyBorder="1" applyAlignment="1">
      <alignment vertical="center" wrapText="1"/>
    </xf>
    <xf numFmtId="0" fontId="9" fillId="9" borderId="6" xfId="0" applyFont="1" applyFill="1" applyBorder="1" applyAlignment="1">
      <alignment vertical="center" wrapText="1"/>
    </xf>
    <xf numFmtId="44" fontId="9" fillId="9" borderId="6" xfId="0" applyNumberFormat="1" applyFont="1" applyFill="1" applyBorder="1" applyAlignment="1">
      <alignment vertical="center" wrapText="1"/>
    </xf>
    <xf numFmtId="44" fontId="9" fillId="6" borderId="6" xfId="0" applyNumberFormat="1" applyFont="1" applyFill="1" applyBorder="1" applyAlignment="1">
      <alignment horizontal="center" wrapText="1"/>
    </xf>
    <xf numFmtId="0" fontId="9" fillId="6" borderId="6" xfId="0" applyFont="1" applyFill="1" applyBorder="1" applyAlignment="1">
      <alignment horizontal="center" wrapText="1"/>
    </xf>
    <xf numFmtId="44" fontId="3" fillId="6" borderId="6" xfId="0" applyNumberFormat="1" applyFont="1" applyFill="1" applyBorder="1" applyAlignment="1">
      <alignment horizontal="center" wrapText="1"/>
    </xf>
    <xf numFmtId="44" fontId="3" fillId="9" borderId="6" xfId="0" applyNumberFormat="1" applyFont="1" applyFill="1" applyBorder="1" applyAlignment="1">
      <alignment wrapText="1"/>
    </xf>
    <xf numFmtId="44" fontId="3" fillId="9" borderId="25" xfId="0" applyNumberFormat="1" applyFont="1" applyFill="1" applyBorder="1" applyAlignment="1">
      <alignment wrapText="1"/>
    </xf>
    <xf numFmtId="0" fontId="9" fillId="9" borderId="19" xfId="0" applyFont="1" applyFill="1" applyBorder="1" applyAlignment="1">
      <alignment vertical="center" wrapText="1"/>
    </xf>
    <xf numFmtId="0" fontId="9" fillId="9" borderId="18" xfId="0" applyFont="1" applyFill="1" applyBorder="1" applyAlignment="1">
      <alignment vertical="center" wrapText="1"/>
    </xf>
    <xf numFmtId="44" fontId="9" fillId="9" borderId="18" xfId="0" applyNumberFormat="1" applyFont="1" applyFill="1" applyBorder="1" applyAlignment="1">
      <alignment vertical="center" wrapText="1"/>
    </xf>
    <xf numFmtId="44" fontId="9" fillId="9" borderId="18" xfId="0" applyNumberFormat="1" applyFont="1" applyFill="1" applyBorder="1" applyAlignment="1">
      <alignment wrapText="1"/>
    </xf>
    <xf numFmtId="44" fontId="9" fillId="9" borderId="20" xfId="0" applyNumberFormat="1" applyFont="1" applyFill="1" applyBorder="1" applyAlignment="1">
      <alignment wrapText="1"/>
    </xf>
    <xf numFmtId="0" fontId="3" fillId="9" borderId="4" xfId="0" applyFont="1" applyFill="1" applyBorder="1" applyAlignment="1">
      <alignment vertical="center" wrapText="1"/>
    </xf>
    <xf numFmtId="0" fontId="3" fillId="9" borderId="34" xfId="0" applyFont="1" applyFill="1" applyBorder="1" applyAlignment="1">
      <alignment vertical="center" wrapText="1"/>
    </xf>
    <xf numFmtId="0" fontId="3" fillId="9" borderId="11" xfId="0" applyFont="1" applyFill="1" applyBorder="1" applyAlignment="1">
      <alignment vertical="center" wrapText="1"/>
    </xf>
    <xf numFmtId="0" fontId="9" fillId="6" borderId="11" xfId="0" applyFont="1" applyFill="1" applyBorder="1" applyAlignment="1">
      <alignment horizontal="center" wrapText="1"/>
    </xf>
    <xf numFmtId="44" fontId="3" fillId="6" borderId="11" xfId="0" applyNumberFormat="1" applyFont="1" applyFill="1" applyBorder="1" applyAlignment="1">
      <alignment horizontal="center" wrapText="1"/>
    </xf>
    <xf numFmtId="44" fontId="3" fillId="9" borderId="11" xfId="0" applyNumberFormat="1" applyFont="1" applyFill="1" applyBorder="1" applyAlignment="1">
      <alignment wrapText="1"/>
    </xf>
    <xf numFmtId="44" fontId="3" fillId="9" borderId="12" xfId="0" applyNumberFormat="1" applyFont="1" applyFill="1" applyBorder="1" applyAlignment="1">
      <alignment wrapText="1"/>
    </xf>
    <xf numFmtId="0" fontId="3" fillId="9" borderId="1" xfId="0" applyFont="1" applyFill="1" applyBorder="1" applyAlignment="1">
      <alignment vertical="center" wrapText="1"/>
    </xf>
    <xf numFmtId="0" fontId="3" fillId="9" borderId="28" xfId="0" applyFont="1" applyFill="1" applyBorder="1" applyAlignment="1">
      <alignment vertical="center" wrapText="1"/>
    </xf>
    <xf numFmtId="44" fontId="3" fillId="9" borderId="1" xfId="0" applyNumberFormat="1" applyFont="1" applyFill="1" applyBorder="1" applyAlignment="1">
      <alignment vertical="center" wrapText="1"/>
    </xf>
    <xf numFmtId="0" fontId="9" fillId="6" borderId="1" xfId="0" applyFont="1" applyFill="1" applyBorder="1" applyAlignment="1">
      <alignment horizontal="center" wrapText="1"/>
    </xf>
    <xf numFmtId="44" fontId="3" fillId="6" borderId="1" xfId="0" applyNumberFormat="1" applyFont="1" applyFill="1" applyBorder="1" applyAlignment="1">
      <alignment horizontal="center" wrapText="1"/>
    </xf>
    <xf numFmtId="44" fontId="3" fillId="9" borderId="1" xfId="0" applyNumberFormat="1" applyFont="1" applyFill="1" applyBorder="1" applyAlignment="1">
      <alignment wrapText="1"/>
    </xf>
    <xf numFmtId="44" fontId="3" fillId="9" borderId="14" xfId="0" applyNumberFormat="1" applyFont="1" applyFill="1" applyBorder="1" applyAlignment="1">
      <alignment wrapText="1"/>
    </xf>
    <xf numFmtId="0" fontId="3" fillId="9" borderId="16" xfId="0" applyFont="1" applyFill="1" applyBorder="1" applyAlignment="1">
      <alignment vertical="center" wrapText="1"/>
    </xf>
    <xf numFmtId="0" fontId="3" fillId="9" borderId="15" xfId="0" applyFont="1" applyFill="1" applyBorder="1" applyAlignment="1">
      <alignment horizontal="left" vertical="center" wrapText="1" indent="3"/>
    </xf>
    <xf numFmtId="44" fontId="3" fillId="9" borderId="16" xfId="0" applyNumberFormat="1" applyFont="1" applyFill="1" applyBorder="1" applyAlignment="1">
      <alignment vertical="center" wrapText="1"/>
    </xf>
    <xf numFmtId="0" fontId="9" fillId="6" borderId="16" xfId="0" applyFont="1" applyFill="1" applyBorder="1" applyAlignment="1">
      <alignment horizontal="center" wrapText="1"/>
    </xf>
    <xf numFmtId="0" fontId="9" fillId="9" borderId="3" xfId="0" applyFont="1" applyFill="1" applyBorder="1" applyAlignment="1">
      <alignment vertical="center" wrapText="1"/>
    </xf>
    <xf numFmtId="0" fontId="9" fillId="9" borderId="4" xfId="0" applyFont="1" applyFill="1" applyBorder="1" applyAlignment="1">
      <alignment vertical="center" wrapText="1"/>
    </xf>
    <xf numFmtId="44" fontId="9" fillId="9" borderId="4" xfId="0" applyNumberFormat="1" applyFont="1" applyFill="1" applyBorder="1" applyAlignment="1">
      <alignment vertical="center" wrapText="1"/>
    </xf>
    <xf numFmtId="44" fontId="3" fillId="9" borderId="18" xfId="0" applyNumberFormat="1" applyFont="1" applyFill="1" applyBorder="1" applyAlignment="1">
      <alignment vertical="center" wrapText="1"/>
    </xf>
    <xf numFmtId="44" fontId="3" fillId="6" borderId="18" xfId="0" applyNumberFormat="1" applyFont="1" applyFill="1" applyBorder="1" applyAlignment="1">
      <alignment horizontal="center" wrapText="1"/>
    </xf>
    <xf numFmtId="44" fontId="9" fillId="9" borderId="21" xfId="0" applyNumberFormat="1" applyFont="1" applyFill="1" applyBorder="1" applyAlignment="1">
      <alignment wrapText="1"/>
    </xf>
    <xf numFmtId="44" fontId="9" fillId="9" borderId="23" xfId="0" applyNumberFormat="1" applyFont="1" applyFill="1" applyBorder="1" applyAlignment="1">
      <alignment wrapText="1"/>
    </xf>
    <xf numFmtId="44" fontId="9" fillId="9" borderId="1" xfId="0" applyNumberFormat="1" applyFont="1" applyFill="1" applyBorder="1" applyAlignment="1">
      <alignment vertical="center"/>
    </xf>
    <xf numFmtId="44" fontId="9" fillId="9" borderId="1" xfId="0" applyNumberFormat="1" applyFont="1" applyFill="1" applyBorder="1" applyAlignment="1">
      <alignment vertical="center" wrapText="1"/>
    </xf>
    <xf numFmtId="44" fontId="3" fillId="0" borderId="0" xfId="0" applyNumberFormat="1" applyFont="1" applyAlignment="1">
      <alignment wrapText="1"/>
    </xf>
    <xf numFmtId="44" fontId="3" fillId="0" borderId="0" xfId="0" applyNumberFormat="1" applyFont="1"/>
    <xf numFmtId="0" fontId="9" fillId="9" borderId="13" xfId="0" applyFont="1" applyFill="1" applyBorder="1" applyAlignment="1">
      <alignment horizontal="left" wrapText="1"/>
    </xf>
    <xf numFmtId="165" fontId="9" fillId="9" borderId="14" xfId="0" applyNumberFormat="1" applyFont="1" applyFill="1" applyBorder="1" applyAlignment="1">
      <alignment horizontal="left" wrapText="1"/>
    </xf>
    <xf numFmtId="44" fontId="9" fillId="9" borderId="14" xfId="0" applyNumberFormat="1" applyFont="1" applyFill="1" applyBorder="1" applyAlignment="1">
      <alignment horizontal="left" wrapText="1"/>
    </xf>
    <xf numFmtId="0" fontId="9" fillId="9" borderId="15" xfId="0" applyFont="1" applyFill="1" applyBorder="1" applyAlignment="1">
      <alignment horizontal="left" wrapText="1"/>
    </xf>
    <xf numFmtId="44" fontId="9" fillId="9" borderId="17" xfId="0" applyNumberFormat="1" applyFont="1" applyFill="1" applyBorder="1" applyAlignment="1">
      <alignment horizontal="left" wrapText="1"/>
    </xf>
    <xf numFmtId="0" fontId="9" fillId="0" borderId="0" xfId="0" applyFont="1" applyAlignment="1">
      <alignment horizontal="left" wrapText="1"/>
    </xf>
    <xf numFmtId="165" fontId="3" fillId="0" borderId="0" xfId="0" applyNumberFormat="1" applyFont="1" applyAlignment="1">
      <alignment wrapText="1"/>
    </xf>
    <xf numFmtId="0" fontId="15" fillId="0" borderId="0" xfId="0" applyFont="1"/>
    <xf numFmtId="0" fontId="13" fillId="0" borderId="0" xfId="0" applyFont="1" applyAlignment="1">
      <alignment wrapText="1"/>
    </xf>
    <xf numFmtId="0" fontId="2" fillId="0" borderId="0" xfId="0" applyFont="1" applyAlignment="1">
      <alignment wrapText="1"/>
    </xf>
    <xf numFmtId="44" fontId="2" fillId="0" borderId="0" xfId="0" applyNumberFormat="1" applyFont="1" applyAlignment="1">
      <alignment wrapText="1"/>
    </xf>
    <xf numFmtId="0" fontId="14" fillId="0" borderId="0" xfId="0" applyFont="1" applyAlignment="1">
      <alignment wrapText="1"/>
    </xf>
    <xf numFmtId="0" fontId="3" fillId="8" borderId="0" xfId="0" applyFont="1" applyFill="1" applyAlignment="1">
      <alignment wrapText="1"/>
    </xf>
    <xf numFmtId="0" fontId="9" fillId="0" borderId="13" xfId="0" applyFont="1" applyBorder="1" applyAlignment="1">
      <alignment vertical="center"/>
    </xf>
    <xf numFmtId="0" fontId="3" fillId="9" borderId="6" xfId="0" applyFont="1" applyFill="1" applyBorder="1" applyAlignment="1">
      <alignment vertical="center" wrapText="1"/>
    </xf>
    <xf numFmtId="44" fontId="3" fillId="9" borderId="6" xfId="0" applyNumberFormat="1" applyFont="1" applyFill="1" applyBorder="1" applyAlignment="1">
      <alignment vertical="center" wrapText="1"/>
    </xf>
    <xf numFmtId="44" fontId="9" fillId="9" borderId="4" xfId="0" applyNumberFormat="1" applyFont="1" applyFill="1" applyBorder="1" applyAlignment="1">
      <alignment wrapText="1"/>
    </xf>
    <xf numFmtId="44" fontId="9" fillId="9" borderId="5" xfId="0" applyNumberFormat="1" applyFont="1" applyFill="1" applyBorder="1" applyAlignment="1">
      <alignment wrapText="1"/>
    </xf>
    <xf numFmtId="0" fontId="9" fillId="9" borderId="24" xfId="0" applyFont="1" applyFill="1" applyBorder="1" applyAlignment="1">
      <alignment horizontal="left" wrapText="1"/>
    </xf>
    <xf numFmtId="44" fontId="9" fillId="9" borderId="25" xfId="0" applyNumberFormat="1" applyFont="1" applyFill="1" applyBorder="1" applyAlignment="1">
      <alignment horizontal="left" wrapText="1"/>
    </xf>
    <xf numFmtId="44" fontId="9" fillId="9" borderId="9" xfId="0" applyNumberFormat="1" applyFont="1" applyFill="1" applyBorder="1" applyAlignment="1">
      <alignment horizontal="left" wrapText="1"/>
    </xf>
    <xf numFmtId="44" fontId="2" fillId="9" borderId="12" xfId="0" applyNumberFormat="1" applyFont="1" applyFill="1" applyBorder="1" applyAlignment="1">
      <alignment wrapText="1"/>
    </xf>
    <xf numFmtId="0" fontId="3" fillId="9" borderId="45" xfId="0" applyFont="1" applyFill="1" applyBorder="1" applyAlignment="1">
      <alignment horizontal="center" vertical="center" wrapText="1"/>
    </xf>
    <xf numFmtId="165" fontId="9" fillId="8" borderId="2" xfId="3" applyNumberFormat="1" applyFont="1" applyFill="1" applyBorder="1" applyAlignment="1">
      <alignment horizontal="center" vertical="center" wrapText="1"/>
    </xf>
    <xf numFmtId="44" fontId="3" fillId="9" borderId="2" xfId="0" applyNumberFormat="1" applyFont="1" applyFill="1" applyBorder="1" applyAlignment="1">
      <alignment vertical="center" wrapText="1"/>
    </xf>
    <xf numFmtId="0" fontId="9" fillId="6" borderId="2" xfId="0" applyFont="1" applyFill="1" applyBorder="1" applyAlignment="1">
      <alignment horizontal="center" wrapText="1"/>
    </xf>
    <xf numFmtId="44" fontId="3" fillId="6" borderId="2" xfId="0" applyNumberFormat="1" applyFont="1" applyFill="1" applyBorder="1" applyAlignment="1">
      <alignment horizontal="center" wrapText="1"/>
    </xf>
    <xf numFmtId="44" fontId="3" fillId="9" borderId="2" xfId="0" applyNumberFormat="1" applyFont="1" applyFill="1" applyBorder="1" applyAlignment="1">
      <alignment wrapText="1"/>
    </xf>
    <xf numFmtId="44" fontId="3" fillId="9" borderId="27" xfId="0" applyNumberFormat="1" applyFont="1" applyFill="1" applyBorder="1" applyAlignment="1">
      <alignment wrapText="1"/>
    </xf>
    <xf numFmtId="44" fontId="3" fillId="9" borderId="62" xfId="0" applyNumberFormat="1" applyFont="1" applyFill="1" applyBorder="1" applyAlignment="1">
      <alignment vertical="center" wrapText="1"/>
    </xf>
    <xf numFmtId="165" fontId="9" fillId="8" borderId="16" xfId="3" applyNumberFormat="1" applyFont="1" applyFill="1" applyBorder="1" applyAlignment="1">
      <alignment horizontal="center" vertical="center" wrapText="1"/>
    </xf>
    <xf numFmtId="0" fontId="3" fillId="9" borderId="29" xfId="0" applyFont="1" applyFill="1" applyBorder="1" applyAlignment="1">
      <alignment vertical="center" wrapText="1"/>
    </xf>
    <xf numFmtId="0" fontId="16" fillId="9" borderId="34" xfId="0" applyFont="1" applyFill="1" applyBorder="1" applyAlignment="1">
      <alignment horizontal="left" vertical="center" wrapText="1" indent="3"/>
    </xf>
    <xf numFmtId="0" fontId="3" fillId="9" borderId="67" xfId="0" applyFont="1" applyFill="1" applyBorder="1" applyAlignment="1">
      <alignment vertical="center" wrapText="1"/>
    </xf>
    <xf numFmtId="0" fontId="9" fillId="6" borderId="21" xfId="0" applyFont="1" applyFill="1" applyBorder="1" applyAlignment="1">
      <alignment horizontal="center" wrapText="1"/>
    </xf>
    <xf numFmtId="0" fontId="3" fillId="9" borderId="31" xfId="0" applyFont="1" applyFill="1" applyBorder="1" applyAlignment="1">
      <alignment horizontal="center" vertical="center" wrapText="1"/>
    </xf>
    <xf numFmtId="0" fontId="9" fillId="6" borderId="66" xfId="0" applyFont="1" applyFill="1" applyBorder="1" applyAlignment="1">
      <alignment horizontal="center" wrapText="1"/>
    </xf>
    <xf numFmtId="44" fontId="3" fillId="6" borderId="67" xfId="0" applyNumberFormat="1" applyFont="1" applyFill="1" applyBorder="1" applyAlignment="1">
      <alignment horizontal="center" wrapText="1"/>
    </xf>
    <xf numFmtId="44" fontId="3" fillId="9" borderId="48" xfId="0" applyNumberFormat="1" applyFont="1" applyFill="1" applyBorder="1" applyAlignment="1">
      <alignment wrapText="1"/>
    </xf>
    <xf numFmtId="0" fontId="3" fillId="0" borderId="60" xfId="0" applyFont="1" applyBorder="1"/>
    <xf numFmtId="165" fontId="9" fillId="9" borderId="11" xfId="3" applyNumberFormat="1" applyFont="1" applyFill="1" applyBorder="1" applyAlignment="1">
      <alignment horizontal="center" vertical="center" wrapText="1"/>
    </xf>
    <xf numFmtId="0" fontId="3" fillId="9" borderId="68" xfId="0" applyFont="1" applyFill="1" applyBorder="1" applyAlignment="1">
      <alignment horizontal="left" vertical="center" wrapText="1" indent="3"/>
    </xf>
    <xf numFmtId="0" fontId="3" fillId="9" borderId="58" xfId="0" applyFont="1" applyFill="1" applyBorder="1" applyAlignment="1">
      <alignment horizontal="left" vertical="center" wrapText="1" indent="3"/>
    </xf>
    <xf numFmtId="0" fontId="18" fillId="0" borderId="0" xfId="0" applyFont="1"/>
    <xf numFmtId="0" fontId="9" fillId="6" borderId="62" xfId="0" applyFont="1" applyFill="1" applyBorder="1" applyAlignment="1">
      <alignment horizontal="center" wrapText="1"/>
    </xf>
    <xf numFmtId="44" fontId="3" fillId="6" borderId="62" xfId="0" applyNumberFormat="1" applyFont="1" applyFill="1" applyBorder="1" applyAlignment="1">
      <alignment horizontal="center" wrapText="1"/>
    </xf>
    <xf numFmtId="44" fontId="3" fillId="9" borderId="62" xfId="0" applyNumberFormat="1" applyFont="1" applyFill="1" applyBorder="1" applyAlignment="1">
      <alignment wrapText="1"/>
    </xf>
    <xf numFmtId="44" fontId="3" fillId="9" borderId="33" xfId="0" applyNumberFormat="1" applyFont="1" applyFill="1" applyBorder="1" applyAlignment="1">
      <alignment wrapText="1"/>
    </xf>
    <xf numFmtId="0" fontId="3" fillId="9" borderId="61" xfId="0" applyFont="1" applyFill="1" applyBorder="1" applyAlignment="1">
      <alignment horizontal="left" vertical="center" wrapText="1" indent="3"/>
    </xf>
    <xf numFmtId="0" fontId="3" fillId="9" borderId="62" xfId="0" applyFont="1" applyFill="1" applyBorder="1" applyAlignment="1">
      <alignment vertical="center" wrapText="1"/>
    </xf>
    <xf numFmtId="165" fontId="9" fillId="8" borderId="62" xfId="3" applyNumberFormat="1" applyFont="1" applyFill="1" applyBorder="1" applyAlignment="1">
      <alignment horizontal="center" vertical="center" wrapText="1"/>
    </xf>
    <xf numFmtId="44" fontId="3" fillId="9" borderId="18" xfId="0" applyNumberFormat="1" applyFont="1" applyFill="1" applyBorder="1" applyAlignment="1">
      <alignment wrapText="1"/>
    </xf>
    <xf numFmtId="44" fontId="3" fillId="9" borderId="20" xfId="0" applyNumberFormat="1" applyFont="1" applyFill="1" applyBorder="1" applyAlignment="1">
      <alignment wrapText="1"/>
    </xf>
    <xf numFmtId="44" fontId="9" fillId="9" borderId="62" xfId="0" applyNumberFormat="1" applyFont="1" applyFill="1" applyBorder="1" applyAlignment="1">
      <alignment wrapText="1"/>
    </xf>
    <xf numFmtId="44" fontId="9" fillId="9" borderId="33" xfId="0" applyNumberFormat="1" applyFont="1" applyFill="1" applyBorder="1" applyAlignment="1">
      <alignment wrapText="1"/>
    </xf>
    <xf numFmtId="0" fontId="3" fillId="9" borderId="60" xfId="0" applyFont="1" applyFill="1" applyBorder="1" applyAlignment="1">
      <alignment horizontal="center" vertical="center" wrapText="1"/>
    </xf>
    <xf numFmtId="0" fontId="3" fillId="9" borderId="7" xfId="0" applyFont="1" applyFill="1" applyBorder="1" applyAlignment="1">
      <alignment horizontal="center" vertical="center" wrapText="1"/>
    </xf>
    <xf numFmtId="44" fontId="3" fillId="9" borderId="21" xfId="0" applyNumberFormat="1" applyFont="1" applyFill="1" applyBorder="1" applyAlignment="1">
      <alignment vertical="center" wrapText="1"/>
    </xf>
    <xf numFmtId="0" fontId="9" fillId="9" borderId="7" xfId="0" applyFont="1" applyFill="1" applyBorder="1" applyAlignment="1">
      <alignment vertical="center" wrapText="1"/>
    </xf>
    <xf numFmtId="44" fontId="3" fillId="9" borderId="12" xfId="0" applyNumberFormat="1" applyFont="1" applyFill="1" applyBorder="1" applyAlignment="1">
      <alignment vertical="center" wrapText="1"/>
    </xf>
    <xf numFmtId="44" fontId="3" fillId="9" borderId="14" xfId="0" applyNumberFormat="1" applyFont="1" applyFill="1" applyBorder="1" applyAlignment="1">
      <alignment vertical="center" wrapText="1"/>
    </xf>
    <xf numFmtId="44" fontId="3" fillId="9" borderId="27" xfId="0" applyNumberFormat="1" applyFont="1" applyFill="1" applyBorder="1" applyAlignment="1">
      <alignment vertical="center" wrapText="1"/>
    </xf>
    <xf numFmtId="44" fontId="3" fillId="9" borderId="25" xfId="0" applyNumberFormat="1" applyFont="1" applyFill="1" applyBorder="1" applyAlignment="1">
      <alignment vertical="center" wrapText="1"/>
    </xf>
    <xf numFmtId="44" fontId="3" fillId="9" borderId="33" xfId="0" applyNumberFormat="1" applyFont="1" applyFill="1" applyBorder="1" applyAlignment="1">
      <alignment vertical="center" wrapText="1"/>
    </xf>
    <xf numFmtId="0" fontId="9" fillId="6" borderId="31" xfId="0" applyFont="1" applyFill="1" applyBorder="1" applyAlignment="1">
      <alignment horizontal="center" wrapText="1"/>
    </xf>
    <xf numFmtId="0" fontId="9" fillId="9" borderId="9" xfId="0" applyFont="1" applyFill="1" applyBorder="1" applyAlignment="1">
      <alignment vertical="center" wrapText="1"/>
    </xf>
    <xf numFmtId="0" fontId="9" fillId="9" borderId="31" xfId="0" applyFont="1" applyFill="1" applyBorder="1" applyAlignment="1">
      <alignment vertical="center" wrapText="1"/>
    </xf>
    <xf numFmtId="166" fontId="3" fillId="9" borderId="1" xfId="0" applyNumberFormat="1" applyFont="1" applyFill="1" applyBorder="1" applyAlignment="1">
      <alignment horizontal="center" vertical="center" wrapText="1"/>
    </xf>
    <xf numFmtId="166" fontId="3" fillId="9" borderId="2" xfId="0" applyNumberFormat="1" applyFont="1" applyFill="1" applyBorder="1" applyAlignment="1">
      <alignment horizontal="center" vertical="center" wrapText="1"/>
    </xf>
    <xf numFmtId="166" fontId="3" fillId="9" borderId="4" xfId="0" applyNumberFormat="1" applyFont="1" applyFill="1" applyBorder="1" applyAlignment="1">
      <alignment horizontal="center" vertical="center" wrapText="1"/>
    </xf>
    <xf numFmtId="44" fontId="9" fillId="16" borderId="4" xfId="0" applyNumberFormat="1" applyFont="1" applyFill="1" applyBorder="1" applyAlignment="1">
      <alignment horizontal="right"/>
    </xf>
    <xf numFmtId="44" fontId="3" fillId="9" borderId="19" xfId="0" applyNumberFormat="1" applyFont="1" applyFill="1" applyBorder="1" applyAlignment="1">
      <alignment vertical="center" wrapText="1"/>
    </xf>
    <xf numFmtId="44" fontId="3" fillId="9" borderId="20" xfId="0" applyNumberFormat="1" applyFont="1" applyFill="1" applyBorder="1" applyAlignment="1">
      <alignment vertical="center" wrapText="1"/>
    </xf>
    <xf numFmtId="44" fontId="3" fillId="9" borderId="3" xfId="0" applyNumberFormat="1" applyFont="1" applyFill="1" applyBorder="1" applyAlignment="1">
      <alignment vertical="center" wrapText="1"/>
    </xf>
    <xf numFmtId="44" fontId="3" fillId="9" borderId="4" xfId="0" applyNumberFormat="1" applyFont="1" applyFill="1" applyBorder="1" applyAlignment="1">
      <alignment vertical="center" wrapText="1"/>
    </xf>
    <xf numFmtId="44" fontId="3" fillId="9" borderId="5" xfId="0" applyNumberFormat="1" applyFont="1" applyFill="1" applyBorder="1" applyAlignment="1">
      <alignment vertical="center" wrapText="1"/>
    </xf>
    <xf numFmtId="44" fontId="3" fillId="9" borderId="22" xfId="0" applyNumberFormat="1" applyFont="1" applyFill="1" applyBorder="1" applyAlignment="1">
      <alignment vertical="center" wrapText="1"/>
    </xf>
    <xf numFmtId="44" fontId="3" fillId="9" borderId="23" xfId="0" applyNumberFormat="1" applyFont="1" applyFill="1" applyBorder="1" applyAlignment="1">
      <alignment vertical="center" wrapText="1"/>
    </xf>
    <xf numFmtId="44" fontId="3" fillId="9" borderId="10" xfId="0" applyNumberFormat="1" applyFont="1" applyFill="1" applyBorder="1" applyAlignment="1">
      <alignment vertical="center" wrapText="1"/>
    </xf>
    <xf numFmtId="44" fontId="3" fillId="9" borderId="17" xfId="0" applyNumberFormat="1" applyFont="1" applyFill="1" applyBorder="1" applyAlignment="1">
      <alignment vertical="center" wrapText="1"/>
    </xf>
    <xf numFmtId="0" fontId="12" fillId="13" borderId="39" xfId="0" applyFont="1" applyFill="1" applyBorder="1" applyAlignment="1">
      <alignment vertical="center" wrapText="1"/>
    </xf>
    <xf numFmtId="0" fontId="12" fillId="13" borderId="8" xfId="0" applyFont="1" applyFill="1" applyBorder="1" applyAlignment="1">
      <alignment vertical="center" wrapText="1"/>
    </xf>
    <xf numFmtId="0" fontId="3" fillId="9" borderId="63" xfId="0" applyFont="1" applyFill="1" applyBorder="1" applyAlignment="1">
      <alignment horizontal="center" vertical="center" wrapText="1"/>
    </xf>
    <xf numFmtId="0" fontId="18" fillId="0" borderId="0" xfId="0" applyFont="1" applyAlignment="1">
      <alignment wrapText="1"/>
    </xf>
    <xf numFmtId="44" fontId="2" fillId="8" borderId="27" xfId="0" applyNumberFormat="1" applyFont="1" applyFill="1" applyBorder="1" applyAlignment="1">
      <alignment wrapText="1"/>
    </xf>
    <xf numFmtId="44" fontId="2" fillId="8" borderId="23" xfId="0" applyNumberFormat="1" applyFont="1" applyFill="1" applyBorder="1" applyAlignment="1">
      <alignment wrapText="1"/>
    </xf>
    <xf numFmtId="0" fontId="9" fillId="6" borderId="3" xfId="0" applyFont="1" applyFill="1" applyBorder="1" applyAlignment="1">
      <alignment wrapText="1"/>
    </xf>
    <xf numFmtId="44" fontId="2" fillId="9" borderId="4" xfId="0" applyNumberFormat="1" applyFont="1" applyFill="1" applyBorder="1" applyAlignment="1">
      <alignment wrapText="1"/>
    </xf>
    <xf numFmtId="0" fontId="0" fillId="8" borderId="0" xfId="0" applyFill="1" applyAlignment="1">
      <alignment wrapText="1"/>
    </xf>
    <xf numFmtId="0" fontId="0" fillId="8" borderId="0" xfId="0" applyFill="1" applyAlignment="1">
      <alignment horizontal="left" wrapText="1"/>
    </xf>
    <xf numFmtId="0" fontId="19" fillId="0" borderId="0" xfId="0" applyFont="1" applyAlignment="1">
      <alignment vertical="top" wrapText="1"/>
    </xf>
    <xf numFmtId="49" fontId="9" fillId="9" borderId="39" xfId="0" applyNumberFormat="1" applyFont="1" applyFill="1" applyBorder="1"/>
    <xf numFmtId="44" fontId="9" fillId="6" borderId="31" xfId="0" applyNumberFormat="1" applyFont="1" applyFill="1" applyBorder="1" applyAlignment="1">
      <alignment horizontal="center" wrapText="1"/>
    </xf>
    <xf numFmtId="0" fontId="3" fillId="9" borderId="64" xfId="0" applyFont="1" applyFill="1" applyBorder="1" applyAlignment="1">
      <alignment vertical="center" wrapText="1"/>
    </xf>
    <xf numFmtId="0" fontId="3" fillId="9" borderId="3" xfId="0" applyFont="1" applyFill="1" applyBorder="1" applyAlignment="1">
      <alignment horizontal="left" vertical="center" wrapText="1" indent="3"/>
    </xf>
    <xf numFmtId="165" fontId="9" fillId="8" borderId="4" xfId="3" applyNumberFormat="1" applyFont="1" applyFill="1" applyBorder="1" applyAlignment="1">
      <alignment horizontal="center" vertical="center" wrapText="1"/>
    </xf>
    <xf numFmtId="0" fontId="3" fillId="9" borderId="9" xfId="0" applyFont="1" applyFill="1" applyBorder="1" applyAlignment="1">
      <alignment vertical="center" wrapText="1"/>
    </xf>
    <xf numFmtId="0" fontId="9" fillId="6" borderId="4" xfId="0" applyFont="1" applyFill="1" applyBorder="1" applyAlignment="1">
      <alignment horizontal="center" wrapText="1"/>
    </xf>
    <xf numFmtId="44" fontId="3" fillId="6" borderId="4" xfId="0" applyNumberFormat="1" applyFont="1" applyFill="1" applyBorder="1" applyAlignment="1">
      <alignment horizontal="center" wrapText="1"/>
    </xf>
    <xf numFmtId="44" fontId="3" fillId="9" borderId="5" xfId="0" applyNumberFormat="1" applyFont="1" applyFill="1" applyBorder="1" applyAlignment="1">
      <alignment wrapText="1"/>
    </xf>
    <xf numFmtId="0" fontId="3" fillId="9" borderId="70" xfId="0" applyFont="1" applyFill="1" applyBorder="1" applyAlignment="1">
      <alignment horizontal="left" vertical="center" wrapText="1" indent="3"/>
    </xf>
    <xf numFmtId="0" fontId="3" fillId="9" borderId="9" xfId="0" applyFont="1" applyFill="1" applyBorder="1" applyAlignment="1">
      <alignment horizontal="left" vertical="center" wrapText="1" indent="3"/>
    </xf>
    <xf numFmtId="0" fontId="3" fillId="9" borderId="18" xfId="0" applyFont="1" applyFill="1" applyBorder="1" applyAlignment="1">
      <alignment vertical="center" wrapText="1"/>
    </xf>
    <xf numFmtId="165" fontId="9" fillId="9" borderId="18" xfId="3" applyNumberFormat="1" applyFont="1" applyFill="1" applyBorder="1" applyAlignment="1">
      <alignment horizontal="center" vertical="center" wrapText="1"/>
    </xf>
    <xf numFmtId="165" fontId="9" fillId="8" borderId="21" xfId="3" applyNumberFormat="1" applyFont="1" applyFill="1" applyBorder="1" applyAlignment="1">
      <alignment horizontal="center" vertical="center" wrapText="1"/>
    </xf>
    <xf numFmtId="44" fontId="9" fillId="9" borderId="16" xfId="0" applyNumberFormat="1" applyFont="1" applyFill="1" applyBorder="1" applyAlignment="1">
      <alignment wrapText="1"/>
    </xf>
    <xf numFmtId="44" fontId="9" fillId="9" borderId="17" xfId="0" applyNumberFormat="1" applyFont="1" applyFill="1" applyBorder="1" applyAlignment="1">
      <alignment wrapText="1"/>
    </xf>
    <xf numFmtId="0" fontId="3" fillId="9" borderId="44" xfId="0" applyFont="1" applyFill="1" applyBorder="1" applyAlignment="1">
      <alignment horizontal="left" vertical="center" wrapText="1" indent="3"/>
    </xf>
    <xf numFmtId="165" fontId="9" fillId="8" borderId="18" xfId="3" applyNumberFormat="1" applyFont="1" applyFill="1" applyBorder="1" applyAlignment="1">
      <alignment horizontal="center" vertical="center" wrapText="1"/>
    </xf>
    <xf numFmtId="0" fontId="3" fillId="9" borderId="44" xfId="0" applyFont="1" applyFill="1" applyBorder="1" applyAlignment="1">
      <alignment vertical="center" wrapText="1"/>
    </xf>
    <xf numFmtId="0" fontId="3" fillId="9" borderId="36" xfId="0" applyFont="1" applyFill="1" applyBorder="1" applyAlignment="1">
      <alignment horizontal="center" vertical="center" wrapText="1"/>
    </xf>
    <xf numFmtId="0" fontId="3" fillId="9" borderId="19" xfId="0" applyFont="1" applyFill="1" applyBorder="1" applyAlignment="1">
      <alignment horizontal="left" vertical="center" wrapText="1" indent="3"/>
    </xf>
    <xf numFmtId="0" fontId="9" fillId="9" borderId="32" xfId="0" applyFont="1" applyFill="1" applyBorder="1" applyAlignment="1">
      <alignment vertical="center" wrapText="1"/>
    </xf>
    <xf numFmtId="0" fontId="9" fillId="9" borderId="22" xfId="0" applyFont="1" applyFill="1" applyBorder="1" applyAlignment="1">
      <alignment vertical="center" wrapText="1"/>
    </xf>
    <xf numFmtId="0" fontId="9" fillId="9" borderId="21" xfId="0" applyFont="1" applyFill="1" applyBorder="1" applyAlignment="1">
      <alignment vertical="center" wrapText="1"/>
    </xf>
    <xf numFmtId="44" fontId="9" fillId="9" borderId="21" xfId="0" applyNumberFormat="1" applyFont="1" applyFill="1" applyBorder="1" applyAlignment="1">
      <alignment vertical="center" wrapText="1"/>
    </xf>
    <xf numFmtId="0" fontId="9" fillId="9" borderId="62" xfId="0" applyFont="1" applyFill="1" applyBorder="1" applyAlignment="1">
      <alignment vertical="center" wrapText="1"/>
    </xf>
    <xf numFmtId="0" fontId="3" fillId="9" borderId="46" xfId="0" applyFont="1" applyFill="1" applyBorder="1" applyAlignment="1">
      <alignment vertical="center" wrapText="1"/>
    </xf>
    <xf numFmtId="0" fontId="3" fillId="9" borderId="39" xfId="0" applyFont="1" applyFill="1" applyBorder="1" applyAlignment="1">
      <alignment vertical="center" wrapText="1"/>
    </xf>
    <xf numFmtId="0" fontId="9" fillId="6" borderId="37" xfId="0" applyFont="1" applyFill="1" applyBorder="1" applyAlignment="1">
      <alignment horizontal="center" wrapText="1"/>
    </xf>
    <xf numFmtId="164" fontId="9" fillId="6" borderId="37" xfId="0" applyNumberFormat="1" applyFont="1" applyFill="1" applyBorder="1" applyAlignment="1">
      <alignment horizontal="center" wrapText="1"/>
    </xf>
    <xf numFmtId="44" fontId="9" fillId="9" borderId="8" xfId="0" applyNumberFormat="1" applyFont="1" applyFill="1" applyBorder="1"/>
    <xf numFmtId="44" fontId="9" fillId="6" borderId="8" xfId="0" applyNumberFormat="1" applyFont="1" applyFill="1" applyBorder="1" applyAlignment="1">
      <alignment horizontal="center" wrapText="1"/>
    </xf>
    <xf numFmtId="44" fontId="9" fillId="6" borderId="7" xfId="0" applyNumberFormat="1" applyFont="1" applyFill="1" applyBorder="1" applyAlignment="1">
      <alignment horizontal="center" wrapText="1"/>
    </xf>
    <xf numFmtId="44" fontId="9" fillId="9" borderId="20" xfId="0" applyNumberFormat="1" applyFont="1" applyFill="1" applyBorder="1"/>
    <xf numFmtId="44" fontId="9" fillId="6" borderId="37" xfId="0" applyNumberFormat="1" applyFont="1" applyFill="1" applyBorder="1" applyAlignment="1">
      <alignment horizontal="center" wrapText="1"/>
    </xf>
    <xf numFmtId="2" fontId="3" fillId="8" borderId="59" xfId="0" applyNumberFormat="1" applyFont="1" applyFill="1" applyBorder="1"/>
    <xf numFmtId="2" fontId="3" fillId="8" borderId="58" xfId="0" applyNumberFormat="1" applyFont="1" applyFill="1" applyBorder="1"/>
    <xf numFmtId="2" fontId="3" fillId="8" borderId="69" xfId="0" applyNumberFormat="1" applyFont="1" applyFill="1" applyBorder="1"/>
    <xf numFmtId="44" fontId="9" fillId="9" borderId="7" xfId="0" applyNumberFormat="1" applyFont="1" applyFill="1" applyBorder="1"/>
    <xf numFmtId="44" fontId="9" fillId="9" borderId="30" xfId="0" applyNumberFormat="1" applyFont="1" applyFill="1" applyBorder="1"/>
    <xf numFmtId="44" fontId="9" fillId="6" borderId="30" xfId="0" applyNumberFormat="1" applyFont="1" applyFill="1" applyBorder="1" applyAlignment="1">
      <alignment horizontal="center" wrapText="1"/>
    </xf>
    <xf numFmtId="2" fontId="9" fillId="9" borderId="31" xfId="0" applyNumberFormat="1" applyFont="1" applyFill="1" applyBorder="1"/>
    <xf numFmtId="2" fontId="3" fillId="8" borderId="65" xfId="0" applyNumberFormat="1" applyFont="1" applyFill="1" applyBorder="1"/>
    <xf numFmtId="2" fontId="3" fillId="8" borderId="45" xfId="0" applyNumberFormat="1" applyFont="1" applyFill="1" applyBorder="1"/>
    <xf numFmtId="2" fontId="3" fillId="8" borderId="35" xfId="0" applyNumberFormat="1" applyFont="1" applyFill="1" applyBorder="1"/>
    <xf numFmtId="2" fontId="3" fillId="8" borderId="42" xfId="0" applyNumberFormat="1" applyFont="1" applyFill="1" applyBorder="1"/>
    <xf numFmtId="2" fontId="9" fillId="9" borderId="36" xfId="0" applyNumberFormat="1" applyFont="1" applyFill="1" applyBorder="1"/>
    <xf numFmtId="2" fontId="3" fillId="8" borderId="41" xfId="0" applyNumberFormat="1" applyFont="1" applyFill="1" applyBorder="1"/>
    <xf numFmtId="2" fontId="3" fillId="8" borderId="71" xfId="0" applyNumberFormat="1" applyFont="1" applyFill="1" applyBorder="1"/>
    <xf numFmtId="44" fontId="9" fillId="6" borderId="51" xfId="0" applyNumberFormat="1" applyFont="1" applyFill="1" applyBorder="1" applyAlignment="1">
      <alignment horizontal="center" wrapText="1"/>
    </xf>
    <xf numFmtId="44" fontId="9" fillId="15" borderId="7" xfId="0" applyNumberFormat="1" applyFont="1" applyFill="1" applyBorder="1" applyAlignment="1">
      <alignment horizontal="center" wrapText="1"/>
    </xf>
    <xf numFmtId="0" fontId="9" fillId="6" borderId="9" xfId="0" applyFont="1" applyFill="1" applyBorder="1" applyAlignment="1">
      <alignment horizontal="center" wrapText="1"/>
    </xf>
    <xf numFmtId="0" fontId="9" fillId="6" borderId="3" xfId="0" applyFont="1" applyFill="1" applyBorder="1" applyAlignment="1">
      <alignment horizontal="center" wrapText="1"/>
    </xf>
    <xf numFmtId="2" fontId="3" fillId="8" borderId="67" xfId="0" applyNumberFormat="1" applyFont="1" applyFill="1" applyBorder="1"/>
    <xf numFmtId="2" fontId="3" fillId="8" borderId="68" xfId="0" applyNumberFormat="1" applyFont="1" applyFill="1" applyBorder="1"/>
    <xf numFmtId="2" fontId="3" fillId="8" borderId="72" xfId="0" applyNumberFormat="1" applyFont="1" applyFill="1" applyBorder="1"/>
    <xf numFmtId="44" fontId="9" fillId="6" borderId="65" xfId="0" applyNumberFormat="1" applyFont="1" applyFill="1" applyBorder="1" applyAlignment="1">
      <alignment horizontal="center" wrapText="1"/>
    </xf>
    <xf numFmtId="44" fontId="9" fillId="6" borderId="35" xfId="0" applyNumberFormat="1" applyFont="1" applyFill="1" applyBorder="1" applyAlignment="1">
      <alignment horizontal="center" wrapText="1"/>
    </xf>
    <xf numFmtId="44" fontId="9" fillId="6" borderId="42" xfId="0" applyNumberFormat="1" applyFont="1" applyFill="1" applyBorder="1" applyAlignment="1">
      <alignment horizontal="center" wrapText="1"/>
    </xf>
    <xf numFmtId="44" fontId="9" fillId="6" borderId="41" xfId="0" applyNumberFormat="1" applyFont="1" applyFill="1" applyBorder="1" applyAlignment="1">
      <alignment horizontal="center" wrapText="1"/>
    </xf>
    <xf numFmtId="44" fontId="9" fillId="6" borderId="58" xfId="0" applyNumberFormat="1" applyFont="1" applyFill="1" applyBorder="1" applyAlignment="1">
      <alignment horizontal="center" wrapText="1"/>
    </xf>
    <xf numFmtId="44" fontId="9" fillId="6" borderId="71" xfId="0" applyNumberFormat="1" applyFont="1" applyFill="1" applyBorder="1" applyAlignment="1">
      <alignment horizontal="center" wrapText="1"/>
    </xf>
    <xf numFmtId="44" fontId="9" fillId="9" borderId="19" xfId="0" applyNumberFormat="1" applyFont="1" applyFill="1" applyBorder="1"/>
    <xf numFmtId="2" fontId="9" fillId="9" borderId="70" xfId="0" applyNumberFormat="1" applyFont="1" applyFill="1" applyBorder="1"/>
    <xf numFmtId="44" fontId="9" fillId="9" borderId="65" xfId="0" applyNumberFormat="1" applyFont="1" applyFill="1" applyBorder="1"/>
    <xf numFmtId="44" fontId="9" fillId="9" borderId="51" xfId="0" applyNumberFormat="1" applyFont="1" applyFill="1" applyBorder="1"/>
    <xf numFmtId="44" fontId="3" fillId="9" borderId="55" xfId="0" applyNumberFormat="1" applyFont="1" applyFill="1" applyBorder="1"/>
    <xf numFmtId="44" fontId="9" fillId="9" borderId="42" xfId="0" applyNumberFormat="1" applyFont="1" applyFill="1" applyBorder="1"/>
    <xf numFmtId="167" fontId="9" fillId="9" borderId="4" xfId="0" applyNumberFormat="1" applyFont="1" applyFill="1" applyBorder="1"/>
    <xf numFmtId="0" fontId="9" fillId="9" borderId="9" xfId="0" applyFont="1" applyFill="1" applyBorder="1" applyAlignment="1">
      <alignment horizontal="left" wrapText="1"/>
    </xf>
    <xf numFmtId="0" fontId="3" fillId="9" borderId="43"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3" fillId="9" borderId="65"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0" fillId="0" borderId="0" xfId="0" applyFill="1"/>
    <xf numFmtId="0" fontId="21" fillId="18" borderId="10" xfId="0" applyFont="1" applyFill="1" applyBorder="1" applyAlignment="1">
      <alignment horizontal="center" wrapText="1"/>
    </xf>
    <xf numFmtId="0" fontId="9" fillId="6" borderId="34" xfId="0" applyFont="1" applyFill="1" applyBorder="1" applyAlignment="1">
      <alignment wrapText="1"/>
    </xf>
    <xf numFmtId="0" fontId="21" fillId="18" borderId="13" xfId="0" applyFont="1" applyFill="1" applyBorder="1" applyAlignment="1">
      <alignment horizontal="center" wrapText="1"/>
    </xf>
    <xf numFmtId="0" fontId="9" fillId="6" borderId="28" xfId="0" applyFont="1" applyFill="1" applyBorder="1" applyAlignment="1">
      <alignment wrapText="1"/>
    </xf>
    <xf numFmtId="0" fontId="21" fillId="19" borderId="68" xfId="0" applyFont="1" applyFill="1" applyBorder="1" applyAlignment="1">
      <alignment wrapText="1"/>
    </xf>
    <xf numFmtId="0" fontId="21" fillId="18" borderId="22" xfId="0" applyFont="1" applyFill="1" applyBorder="1" applyAlignment="1">
      <alignment horizontal="center" wrapText="1"/>
    </xf>
    <xf numFmtId="0" fontId="9" fillId="6" borderId="16" xfId="0" applyFont="1" applyFill="1" applyBorder="1" applyAlignment="1">
      <alignment wrapText="1"/>
    </xf>
    <xf numFmtId="0" fontId="17" fillId="9" borderId="26" xfId="0" applyFont="1" applyFill="1" applyBorder="1" applyAlignment="1">
      <alignment horizontal="left" vertical="center" wrapText="1" indent="3"/>
    </xf>
    <xf numFmtId="0" fontId="17" fillId="9" borderId="13" xfId="0" applyFont="1" applyFill="1" applyBorder="1" applyAlignment="1">
      <alignment horizontal="left" vertical="center" wrapText="1" indent="3"/>
    </xf>
    <xf numFmtId="0" fontId="17" fillId="9" borderId="15" xfId="0" applyFont="1" applyFill="1" applyBorder="1" applyAlignment="1">
      <alignment horizontal="left" vertical="center" wrapText="1" indent="3"/>
    </xf>
    <xf numFmtId="0" fontId="22" fillId="9" borderId="13" xfId="0" applyFont="1" applyFill="1" applyBorder="1" applyAlignment="1">
      <alignment horizontal="left" vertical="center" wrapText="1" indent="3"/>
    </xf>
    <xf numFmtId="0" fontId="21" fillId="22" borderId="31" xfId="0" applyFont="1" applyFill="1" applyBorder="1" applyAlignment="1">
      <alignment horizontal="center" vertical="center" wrapText="1"/>
    </xf>
    <xf numFmtId="0" fontId="21" fillId="23" borderId="31" xfId="0" applyFont="1" applyFill="1" applyBorder="1" applyAlignment="1">
      <alignment horizontal="center" vertical="center" wrapText="1"/>
    </xf>
    <xf numFmtId="0" fontId="21" fillId="23" borderId="37" xfId="0" applyFont="1" applyFill="1" applyBorder="1" applyAlignment="1">
      <alignment horizontal="center" vertical="center" wrapText="1"/>
    </xf>
    <xf numFmtId="0" fontId="9" fillId="6" borderId="8" xfId="0" applyFont="1" applyFill="1" applyBorder="1" applyAlignment="1">
      <alignment horizontal="center" wrapText="1"/>
    </xf>
    <xf numFmtId="44" fontId="9" fillId="6" borderId="45" xfId="0" applyNumberFormat="1" applyFont="1" applyFill="1" applyBorder="1" applyAlignment="1">
      <alignment horizontal="center" wrapText="1"/>
    </xf>
    <xf numFmtId="44" fontId="9" fillId="6" borderId="55" xfId="0" applyNumberFormat="1" applyFont="1" applyFill="1" applyBorder="1" applyAlignment="1">
      <alignment horizontal="center" wrapText="1"/>
    </xf>
    <xf numFmtId="44" fontId="9" fillId="6" borderId="43" xfId="0" applyNumberFormat="1" applyFont="1" applyFill="1" applyBorder="1" applyAlignment="1">
      <alignment horizontal="center" wrapText="1"/>
    </xf>
    <xf numFmtId="0" fontId="3" fillId="0" borderId="0" xfId="0" applyFont="1" applyFill="1"/>
    <xf numFmtId="0" fontId="23" fillId="0" borderId="0" xfId="0" applyFont="1" applyAlignment="1">
      <alignment horizontal="justify" vertical="center"/>
    </xf>
    <xf numFmtId="0" fontId="23" fillId="0" borderId="0" xfId="0" applyFont="1"/>
    <xf numFmtId="0" fontId="3" fillId="9" borderId="41" xfId="0" applyFont="1" applyFill="1" applyBorder="1" applyAlignment="1">
      <alignment horizontal="center" vertical="center" wrapText="1"/>
    </xf>
    <xf numFmtId="0" fontId="16" fillId="9" borderId="10" xfId="0" applyFont="1" applyFill="1" applyBorder="1" applyAlignment="1">
      <alignment horizontal="left" vertical="center" wrapText="1" indent="3"/>
    </xf>
    <xf numFmtId="0" fontId="3" fillId="9" borderId="11" xfId="0" applyFont="1" applyFill="1" applyBorder="1" applyAlignment="1">
      <alignment horizontal="center" vertical="center" wrapText="1"/>
    </xf>
    <xf numFmtId="0" fontId="24" fillId="0" borderId="0" xfId="0" applyFont="1"/>
    <xf numFmtId="0" fontId="3" fillId="9" borderId="58" xfId="0" applyFont="1" applyFill="1" applyBorder="1" applyAlignment="1">
      <alignment horizontal="center" vertical="center" wrapText="1"/>
    </xf>
    <xf numFmtId="0" fontId="3" fillId="9" borderId="13" xfId="0" applyFont="1" applyFill="1" applyBorder="1" applyAlignment="1">
      <alignment horizontal="left" vertical="center" wrapText="1" indent="3"/>
    </xf>
    <xf numFmtId="165" fontId="9" fillId="8" borderId="1" xfId="3" applyNumberFormat="1"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24" xfId="0" applyFont="1" applyFill="1" applyBorder="1" applyAlignment="1">
      <alignment horizontal="left" vertical="center" wrapText="1" indent="3"/>
    </xf>
    <xf numFmtId="0" fontId="3" fillId="9" borderId="69" xfId="0" applyFont="1" applyFill="1" applyBorder="1" applyAlignment="1">
      <alignment horizontal="center" vertical="center" wrapText="1"/>
    </xf>
    <xf numFmtId="0" fontId="3" fillId="9" borderId="2" xfId="0" applyFont="1" applyFill="1" applyBorder="1" applyAlignment="1">
      <alignment vertical="center" wrapText="1"/>
    </xf>
    <xf numFmtId="44" fontId="3" fillId="9" borderId="47" xfId="0" applyNumberFormat="1" applyFont="1" applyFill="1" applyBorder="1" applyAlignment="1">
      <alignment vertical="center" wrapText="1"/>
    </xf>
    <xf numFmtId="0" fontId="3" fillId="9" borderId="50" xfId="0" applyFont="1" applyFill="1" applyBorder="1" applyAlignment="1">
      <alignment vertical="center" wrapText="1"/>
    </xf>
    <xf numFmtId="165" fontId="9" fillId="20" borderId="16" xfId="0" applyNumberFormat="1" applyFont="1" applyFill="1" applyBorder="1" applyAlignment="1">
      <alignment horizontal="center" vertical="center" wrapText="1"/>
    </xf>
    <xf numFmtId="0" fontId="3" fillId="9" borderId="16" xfId="0" applyFont="1" applyFill="1" applyBorder="1" applyAlignment="1">
      <alignment horizontal="center" vertical="center" wrapText="1"/>
    </xf>
    <xf numFmtId="165" fontId="9" fillId="20" borderId="15" xfId="0" applyNumberFormat="1" applyFont="1" applyFill="1" applyBorder="1" applyAlignment="1">
      <alignment horizontal="center" vertical="center" wrapText="1"/>
    </xf>
    <xf numFmtId="0" fontId="9" fillId="9" borderId="15" xfId="0" applyFont="1" applyFill="1" applyBorder="1" applyAlignment="1">
      <alignment horizontal="left" vertical="center" wrapText="1" indent="3"/>
    </xf>
    <xf numFmtId="0" fontId="3" fillId="9" borderId="40" xfId="0" applyFont="1" applyFill="1" applyBorder="1" applyAlignment="1">
      <alignment vertical="center" wrapText="1"/>
    </xf>
    <xf numFmtId="0" fontId="3" fillId="9" borderId="21" xfId="0" applyFont="1" applyFill="1" applyBorder="1" applyAlignment="1">
      <alignment vertical="center" wrapText="1"/>
    </xf>
    <xf numFmtId="44" fontId="9" fillId="8" borderId="16" xfId="0" applyNumberFormat="1" applyFont="1" applyFill="1" applyBorder="1" applyAlignment="1">
      <alignment horizontal="center" vertical="center" wrapText="1"/>
    </xf>
    <xf numFmtId="0" fontId="9" fillId="9" borderId="61" xfId="0" applyFont="1" applyFill="1" applyBorder="1" applyAlignment="1">
      <alignment horizontal="left" wrapText="1"/>
    </xf>
    <xf numFmtId="44" fontId="9" fillId="15" borderId="46" xfId="0" applyNumberFormat="1" applyFont="1" applyFill="1" applyBorder="1" applyAlignment="1">
      <alignment horizontal="center" vertical="center" wrapText="1"/>
    </xf>
    <xf numFmtId="44" fontId="9" fillId="15" borderId="7" xfId="0" applyNumberFormat="1" applyFont="1" applyFill="1" applyBorder="1" applyAlignment="1">
      <alignment horizontal="center" vertical="center" wrapText="1"/>
    </xf>
    <xf numFmtId="0" fontId="9" fillId="9" borderId="4" xfId="0" applyFont="1" applyFill="1" applyBorder="1" applyAlignment="1">
      <alignment horizontal="left" wrapText="1"/>
    </xf>
    <xf numFmtId="165" fontId="9" fillId="9" borderId="4" xfId="0" applyNumberFormat="1" applyFont="1" applyFill="1" applyBorder="1" applyAlignment="1">
      <alignment horizontal="left" wrapText="1"/>
    </xf>
    <xf numFmtId="165" fontId="9" fillId="9" borderId="4" xfId="0" applyNumberFormat="1" applyFont="1" applyFill="1" applyBorder="1" applyAlignment="1">
      <alignment horizontal="left" vertical="center" wrapText="1"/>
    </xf>
    <xf numFmtId="44" fontId="9" fillId="9" borderId="39" xfId="0" applyNumberFormat="1" applyFont="1" applyFill="1" applyBorder="1" applyAlignment="1">
      <alignment horizontal="left" vertical="center" wrapText="1"/>
    </xf>
    <xf numFmtId="0" fontId="3" fillId="9" borderId="28" xfId="0" applyFont="1" applyFill="1" applyBorder="1" applyAlignment="1">
      <alignment horizontal="left" vertical="center" wrapText="1" indent="3"/>
    </xf>
    <xf numFmtId="0" fontId="22" fillId="9" borderId="28" xfId="0" applyFont="1" applyFill="1" applyBorder="1" applyAlignment="1">
      <alignment horizontal="left" vertical="center" wrapText="1" indent="3"/>
    </xf>
    <xf numFmtId="0" fontId="22" fillId="9" borderId="29" xfId="0" applyFont="1" applyFill="1" applyBorder="1" applyAlignment="1">
      <alignment horizontal="left" vertical="center" wrapText="1" indent="3"/>
    </xf>
    <xf numFmtId="0" fontId="3" fillId="9" borderId="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3" fillId="0" borderId="0" xfId="0" applyFont="1" applyBorder="1"/>
    <xf numFmtId="0" fontId="9" fillId="9" borderId="34" xfId="0" applyFont="1" applyFill="1" applyBorder="1" applyAlignment="1">
      <alignment horizontal="left" vertical="center" wrapText="1" indent="3"/>
    </xf>
    <xf numFmtId="0" fontId="3" fillId="9" borderId="29" xfId="0" applyFont="1" applyFill="1" applyBorder="1" applyAlignment="1">
      <alignment horizontal="left" vertical="center" wrapText="1" indent="3"/>
    </xf>
    <xf numFmtId="0" fontId="3" fillId="9" borderId="21" xfId="0" applyFont="1" applyFill="1" applyBorder="1" applyAlignment="1">
      <alignment horizontal="center" vertical="center" wrapText="1"/>
    </xf>
    <xf numFmtId="0" fontId="22" fillId="9" borderId="64" xfId="0" applyFont="1" applyFill="1" applyBorder="1" applyAlignment="1">
      <alignment horizontal="left" vertical="center" wrapText="1" indent="3"/>
    </xf>
    <xf numFmtId="0" fontId="2" fillId="6" borderId="20" xfId="0" applyFont="1" applyFill="1" applyBorder="1" applyAlignment="1">
      <alignment horizontal="center" wrapText="1"/>
    </xf>
    <xf numFmtId="0" fontId="3" fillId="0" borderId="27" xfId="0" applyFont="1" applyFill="1" applyBorder="1" applyAlignment="1">
      <alignment wrapText="1"/>
    </xf>
    <xf numFmtId="0" fontId="3" fillId="0" borderId="14" xfId="0" applyFont="1" applyFill="1" applyBorder="1" applyAlignment="1">
      <alignment wrapText="1"/>
    </xf>
    <xf numFmtId="0" fontId="9" fillId="7" borderId="3" xfId="0" applyFont="1" applyFill="1" applyBorder="1"/>
    <xf numFmtId="0" fontId="9" fillId="7" borderId="4" xfId="0" applyFont="1" applyFill="1" applyBorder="1"/>
    <xf numFmtId="0" fontId="9" fillId="0" borderId="5" xfId="0" applyFont="1" applyFill="1" applyBorder="1"/>
    <xf numFmtId="0" fontId="3" fillId="0" borderId="1" xfId="0" applyFont="1" applyBorder="1" applyAlignment="1">
      <alignment vertical="center"/>
    </xf>
    <xf numFmtId="0" fontId="3" fillId="0" borderId="1" xfId="0" applyFont="1" applyBorder="1" applyAlignment="1">
      <alignment horizontal="center" vertical="center" wrapText="1"/>
    </xf>
    <xf numFmtId="0" fontId="9" fillId="0" borderId="13" xfId="0" applyFont="1" applyBorder="1" applyAlignment="1">
      <alignment vertical="center" wrapText="1"/>
    </xf>
    <xf numFmtId="0" fontId="3" fillId="0" borderId="0" xfId="0" applyFont="1" applyAlignment="1">
      <alignment vertical="center"/>
    </xf>
    <xf numFmtId="0" fontId="25" fillId="0" borderId="0" xfId="0" applyFont="1"/>
    <xf numFmtId="0" fontId="1" fillId="4" borderId="36" xfId="0" applyFont="1" applyFill="1" applyBorder="1" applyAlignment="1">
      <alignment horizontal="center"/>
    </xf>
    <xf numFmtId="0" fontId="1" fillId="4" borderId="37" xfId="0" applyFont="1" applyFill="1" applyBorder="1" applyAlignment="1">
      <alignment horizontal="center"/>
    </xf>
    <xf numFmtId="0" fontId="1" fillId="4" borderId="38" xfId="0" applyFont="1" applyFill="1" applyBorder="1" applyAlignment="1">
      <alignment horizontal="center"/>
    </xf>
    <xf numFmtId="0" fontId="4" fillId="13" borderId="0" xfId="0" applyFont="1" applyFill="1" applyAlignment="1">
      <alignment horizontal="center"/>
    </xf>
    <xf numFmtId="0" fontId="3" fillId="0" borderId="0" xfId="0" applyFont="1" applyAlignment="1">
      <alignment horizontal="left" vertical="top" wrapText="1"/>
    </xf>
    <xf numFmtId="0" fontId="9" fillId="0" borderId="0" xfId="0" applyFont="1" applyAlignment="1">
      <alignment horizontal="left" vertical="top"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9" fillId="0" borderId="30" xfId="0" applyFont="1" applyBorder="1" applyAlignment="1">
      <alignment horizontal="center" wrapText="1"/>
    </xf>
    <xf numFmtId="0" fontId="3" fillId="0" borderId="0" xfId="0" applyFont="1" applyAlignment="1">
      <alignment horizontal="left" wrapText="1"/>
    </xf>
    <xf numFmtId="0" fontId="9" fillId="6" borderId="7" xfId="0" applyFont="1" applyFill="1" applyBorder="1" applyAlignment="1">
      <alignment horizontal="center" wrapText="1"/>
    </xf>
    <xf numFmtId="0" fontId="9" fillId="6" borderId="30" xfId="0" applyFont="1" applyFill="1" applyBorder="1" applyAlignment="1">
      <alignment horizontal="center" wrapText="1"/>
    </xf>
    <xf numFmtId="0" fontId="9" fillId="6" borderId="7" xfId="0" applyFont="1" applyFill="1" applyBorder="1" applyAlignment="1">
      <alignment horizontal="center" vertical="top" wrapText="1"/>
    </xf>
    <xf numFmtId="0" fontId="9" fillId="6" borderId="30" xfId="0" applyFont="1" applyFill="1" applyBorder="1" applyAlignment="1">
      <alignment horizontal="center" vertical="top" wrapText="1"/>
    </xf>
    <xf numFmtId="0" fontId="9" fillId="0" borderId="0" xfId="0" applyFont="1" applyAlignment="1">
      <alignment horizontal="left" vertical="top"/>
    </xf>
    <xf numFmtId="0" fontId="3" fillId="0" borderId="0" xfId="0" applyFont="1" applyAlignment="1">
      <alignment horizontal="left" vertical="top"/>
    </xf>
    <xf numFmtId="0" fontId="12" fillId="0" borderId="0" xfId="0" applyFont="1" applyAlignment="1">
      <alignment wrapText="1"/>
    </xf>
    <xf numFmtId="0" fontId="12" fillId="0" borderId="0" xfId="0" applyFont="1" applyAlignment="1"/>
    <xf numFmtId="0" fontId="9" fillId="9" borderId="7" xfId="0" applyFont="1" applyFill="1" applyBorder="1" applyAlignment="1">
      <alignment horizontal="left" wrapText="1"/>
    </xf>
    <xf numFmtId="0" fontId="9" fillId="9" borderId="9" xfId="0" applyFont="1" applyFill="1" applyBorder="1" applyAlignment="1">
      <alignment horizontal="left" wrapText="1"/>
    </xf>
    <xf numFmtId="0" fontId="3" fillId="9" borderId="36" xfId="0" applyFont="1" applyFill="1" applyBorder="1" applyAlignment="1">
      <alignment horizontal="center" vertical="center" wrapText="1"/>
    </xf>
    <xf numFmtId="0" fontId="3" fillId="9" borderId="60" xfId="0" applyFont="1" applyFill="1" applyBorder="1" applyAlignment="1">
      <alignment horizontal="center" vertical="center" wrapText="1"/>
    </xf>
    <xf numFmtId="0" fontId="3" fillId="9" borderId="59" xfId="0" applyFont="1" applyFill="1" applyBorder="1" applyAlignment="1">
      <alignment horizontal="center" vertical="center" wrapText="1"/>
    </xf>
    <xf numFmtId="0" fontId="12" fillId="21" borderId="7" xfId="0" applyFont="1" applyFill="1" applyBorder="1" applyAlignment="1">
      <alignment horizontal="center" vertical="center"/>
    </xf>
    <xf numFmtId="0" fontId="12" fillId="21" borderId="8" xfId="0" applyFont="1" applyFill="1" applyBorder="1" applyAlignment="1">
      <alignment horizontal="center" vertical="center"/>
    </xf>
    <xf numFmtId="0" fontId="12" fillId="21" borderId="30"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30" xfId="0" applyFont="1" applyFill="1" applyBorder="1" applyAlignment="1">
      <alignment horizontal="center" vertical="center"/>
    </xf>
    <xf numFmtId="0" fontId="9" fillId="9" borderId="60" xfId="0" applyFont="1" applyFill="1" applyBorder="1" applyAlignment="1">
      <alignment horizontal="left" wrapText="1"/>
    </xf>
    <xf numFmtId="0" fontId="9" fillId="9" borderId="61" xfId="0" applyFont="1" applyFill="1" applyBorder="1" applyAlignment="1">
      <alignment horizontal="left" wrapText="1"/>
    </xf>
    <xf numFmtId="0" fontId="12" fillId="21" borderId="7" xfId="0" applyFont="1" applyFill="1" applyBorder="1" applyAlignment="1">
      <alignment horizontal="center" vertical="center" wrapText="1"/>
    </xf>
    <xf numFmtId="0" fontId="12" fillId="21" borderId="8" xfId="0" applyFont="1" applyFill="1" applyBorder="1" applyAlignment="1">
      <alignment horizontal="center" vertical="center" wrapText="1"/>
    </xf>
    <xf numFmtId="0" fontId="12" fillId="21" borderId="30" xfId="0" applyFont="1" applyFill="1" applyBorder="1" applyAlignment="1">
      <alignment horizontal="center" vertical="center" wrapText="1"/>
    </xf>
    <xf numFmtId="0" fontId="9" fillId="0" borderId="36" xfId="0" applyFont="1" applyBorder="1" applyAlignment="1">
      <alignment horizontal="left" wrapText="1"/>
    </xf>
    <xf numFmtId="0" fontId="9" fillId="0" borderId="44" xfId="0" applyFont="1" applyBorder="1" applyAlignment="1">
      <alignment horizontal="left" wrapText="1"/>
    </xf>
    <xf numFmtId="0" fontId="9" fillId="9" borderId="10" xfId="0" applyFont="1" applyFill="1" applyBorder="1" applyAlignment="1">
      <alignment horizontal="left" vertical="top" wrapText="1"/>
    </xf>
    <xf numFmtId="0" fontId="9" fillId="9" borderId="12" xfId="0" applyFont="1" applyFill="1" applyBorder="1" applyAlignment="1">
      <alignment horizontal="left" vertical="top" wrapText="1"/>
    </xf>
    <xf numFmtId="0" fontId="3" fillId="9" borderId="43" xfId="0" applyFont="1" applyFill="1" applyBorder="1" applyAlignment="1">
      <alignment horizontal="center" vertical="center" wrapText="1"/>
    </xf>
    <xf numFmtId="0" fontId="3" fillId="9" borderId="55" xfId="0"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65" xfId="0" applyFont="1" applyFill="1" applyBorder="1" applyAlignment="1">
      <alignment horizontal="center" vertical="center" wrapText="1"/>
    </xf>
    <xf numFmtId="0" fontId="3" fillId="9" borderId="35"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2" fillId="0" borderId="0" xfId="0" applyFont="1" applyAlignment="1">
      <alignment horizontal="center"/>
    </xf>
    <xf numFmtId="0" fontId="3" fillId="0" borderId="41" xfId="0" applyFont="1" applyBorder="1" applyAlignment="1">
      <alignment horizontal="center" vertical="center"/>
    </xf>
    <xf numFmtId="0" fontId="3" fillId="0" borderId="34" xfId="0" applyFont="1" applyBorder="1" applyAlignment="1">
      <alignment horizontal="center" vertical="center"/>
    </xf>
  </cellXfs>
  <cellStyles count="4">
    <cellStyle name="Čárka" xfId="1" builtinId="3"/>
    <cellStyle name="Měna" xfId="3" builtinId="4"/>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6"/>
  <sheetViews>
    <sheetView zoomScale="110" zoomScaleNormal="110" workbookViewId="0">
      <selection activeCell="E9" sqref="E9"/>
    </sheetView>
  </sheetViews>
  <sheetFormatPr defaultColWidth="8.88671875" defaultRowHeight="14.4"/>
  <cols>
    <col min="1" max="1" width="47" customWidth="1"/>
    <col min="2" max="2" width="20.44140625" bestFit="1" customWidth="1"/>
    <col min="3" max="3" width="21.44140625" customWidth="1"/>
    <col min="4" max="4" width="23.109375" customWidth="1"/>
    <col min="5" max="5" width="23.88671875" customWidth="1"/>
    <col min="6" max="6" width="16.6640625" customWidth="1"/>
  </cols>
  <sheetData>
    <row r="1" spans="1:5" ht="18">
      <c r="A1" s="381" t="s">
        <v>0</v>
      </c>
      <c r="B1" s="381"/>
      <c r="C1" s="381"/>
      <c r="D1" s="381"/>
    </row>
    <row r="2" spans="1:5" ht="18">
      <c r="A2" s="381" t="s">
        <v>1</v>
      </c>
      <c r="B2" s="381"/>
      <c r="C2" s="381"/>
      <c r="D2" s="381"/>
    </row>
    <row r="3" spans="1:5" ht="15" thickBot="1"/>
    <row r="4" spans="1:5" ht="15" thickBot="1">
      <c r="A4" s="378" t="s">
        <v>2</v>
      </c>
      <c r="B4" s="379"/>
      <c r="C4" s="379"/>
      <c r="D4" s="380"/>
    </row>
    <row r="5" spans="1:5">
      <c r="A5" s="15"/>
      <c r="B5" s="16" t="s">
        <v>3</v>
      </c>
      <c r="C5" s="16" t="s">
        <v>4</v>
      </c>
      <c r="D5" s="17" t="s">
        <v>5</v>
      </c>
    </row>
    <row r="6" spans="1:5" ht="30" customHeight="1">
      <c r="A6" s="41" t="s">
        <v>6</v>
      </c>
      <c r="B6" s="34">
        <f>'Cena Vytvoření služby'!C2</f>
        <v>0</v>
      </c>
      <c r="C6" s="35">
        <f>0.21*B6</f>
        <v>0</v>
      </c>
      <c r="D6" s="36">
        <f>B6+C6</f>
        <v>0</v>
      </c>
    </row>
    <row r="7" spans="1:5" ht="28.8">
      <c r="A7" s="41" t="s">
        <v>7</v>
      </c>
      <c r="B7" s="34">
        <f>'Cena cloudových služeb 1_2'!H64</f>
        <v>0</v>
      </c>
      <c r="C7" s="35">
        <f>0.21*B7</f>
        <v>0</v>
      </c>
      <c r="D7" s="36">
        <f>B7+C7</f>
        <v>0</v>
      </c>
    </row>
    <row r="8" spans="1:5" ht="30" customHeight="1">
      <c r="A8" s="18" t="s">
        <v>8</v>
      </c>
      <c r="B8" s="34">
        <f>'Cena Pilotních služeb'!P28</f>
        <v>0</v>
      </c>
      <c r="C8" s="35">
        <f>0.21*B8</f>
        <v>0</v>
      </c>
      <c r="D8" s="37">
        <f>B8+C8</f>
        <v>0</v>
      </c>
      <c r="E8" s="33"/>
    </row>
    <row r="9" spans="1:5" ht="28.8">
      <c r="A9" s="18" t="s">
        <v>9</v>
      </c>
      <c r="B9" s="34">
        <f>'Cena Služeb rozvoje'!E6</f>
        <v>0</v>
      </c>
      <c r="C9" s="35">
        <f t="shared" ref="C9:C12" si="0">0.21*B9</f>
        <v>0</v>
      </c>
      <c r="D9" s="37">
        <f t="shared" ref="D9:D12" si="1">B9+C9</f>
        <v>0</v>
      </c>
    </row>
    <row r="10" spans="1:5" ht="28.8">
      <c r="A10" s="41" t="s">
        <v>237</v>
      </c>
      <c r="B10" s="34">
        <f>'Cena cloudových služeb 1_2'!O64</f>
        <v>0</v>
      </c>
      <c r="C10" s="35">
        <f>0.21*B10</f>
        <v>0</v>
      </c>
      <c r="D10" s="37">
        <f>B10+C10</f>
        <v>0</v>
      </c>
    </row>
    <row r="11" spans="1:5" ht="45.6" customHeight="1">
      <c r="A11" s="18" t="s">
        <v>238</v>
      </c>
      <c r="B11" s="34">
        <f>'Cena Služeb provozu'!J40</f>
        <v>0</v>
      </c>
      <c r="C11" s="35">
        <f t="shared" si="0"/>
        <v>0</v>
      </c>
      <c r="D11" s="37">
        <f t="shared" si="1"/>
        <v>0</v>
      </c>
      <c r="E11" s="39"/>
    </row>
    <row r="12" spans="1:5" ht="30.75" customHeight="1">
      <c r="A12" s="18" t="s">
        <v>239</v>
      </c>
      <c r="B12" s="34">
        <f>'Cena Služeb rozvoje'!E12</f>
        <v>0</v>
      </c>
      <c r="C12" s="35">
        <f t="shared" si="0"/>
        <v>0</v>
      </c>
      <c r="D12" s="37">
        <f t="shared" si="1"/>
        <v>0</v>
      </c>
    </row>
    <row r="13" spans="1:5" ht="15" thickBot="1">
      <c r="A13" s="42" t="s">
        <v>10</v>
      </c>
      <c r="B13" s="19">
        <f>SUM(B6:B12)</f>
        <v>0</v>
      </c>
      <c r="C13" s="19">
        <f>SUM(C6:C12)</f>
        <v>0</v>
      </c>
      <c r="D13" s="19">
        <f>SUM(D6:D12)</f>
        <v>0</v>
      </c>
    </row>
    <row r="16" spans="1:5">
      <c r="A16" s="226"/>
    </row>
  </sheetData>
  <mergeCells count="3">
    <mergeCell ref="A4:D4"/>
    <mergeCell ref="A1:D1"/>
    <mergeCell ref="A2:D2"/>
  </mergeCells>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7"/>
  <sheetViews>
    <sheetView zoomScale="110" zoomScaleNormal="110" workbookViewId="0">
      <selection activeCell="E9" sqref="E9"/>
    </sheetView>
  </sheetViews>
  <sheetFormatPr defaultColWidth="8.88671875" defaultRowHeight="14.4"/>
  <cols>
    <col min="2" max="2" width="57.44140625" customWidth="1"/>
    <col min="3" max="3" width="31.109375" customWidth="1"/>
    <col min="4" max="4" width="18" customWidth="1"/>
    <col min="5" max="5" width="21.88671875" customWidth="1"/>
    <col min="6" max="6" width="19.109375" customWidth="1"/>
  </cols>
  <sheetData>
    <row r="1" spans="1:6" ht="15" thickBot="1">
      <c r="B1" s="43" t="s">
        <v>11</v>
      </c>
      <c r="C1" s="1" t="s">
        <v>12</v>
      </c>
      <c r="D1" s="1" t="s">
        <v>13</v>
      </c>
      <c r="E1" s="1" t="s">
        <v>14</v>
      </c>
      <c r="F1" s="44"/>
    </row>
    <row r="2" spans="1:6" ht="15" thickBot="1">
      <c r="B2" s="229" t="s">
        <v>6</v>
      </c>
      <c r="C2" s="230">
        <f>SUM(C3:C10)</f>
        <v>0</v>
      </c>
      <c r="D2" s="230">
        <f>0.21*C2</f>
        <v>0</v>
      </c>
      <c r="E2" s="230">
        <f>C2+D2</f>
        <v>0</v>
      </c>
      <c r="F2" s="27"/>
    </row>
    <row r="3" spans="1:6">
      <c r="B3" s="316" t="s">
        <v>15</v>
      </c>
      <c r="C3" s="227"/>
      <c r="D3" s="152"/>
      <c r="E3" s="152"/>
      <c r="F3" s="152"/>
    </row>
    <row r="4" spans="1:6">
      <c r="B4" s="317" t="s">
        <v>16</v>
      </c>
      <c r="C4" s="227"/>
      <c r="D4" s="152"/>
      <c r="E4" s="152"/>
      <c r="F4" s="152"/>
    </row>
    <row r="5" spans="1:6">
      <c r="B5" s="317" t="s">
        <v>17</v>
      </c>
      <c r="C5" s="227"/>
      <c r="D5" s="152"/>
      <c r="E5" s="152"/>
      <c r="F5" s="152"/>
    </row>
    <row r="6" spans="1:6">
      <c r="B6" s="317" t="s">
        <v>18</v>
      </c>
      <c r="C6" s="227"/>
      <c r="D6" s="152"/>
      <c r="E6" s="152"/>
      <c r="F6" s="152"/>
    </row>
    <row r="7" spans="1:6" ht="24" customHeight="1">
      <c r="B7" s="317" t="s">
        <v>19</v>
      </c>
      <c r="C7" s="227"/>
      <c r="D7" s="152"/>
      <c r="E7" s="152"/>
      <c r="F7" s="152"/>
    </row>
    <row r="8" spans="1:6">
      <c r="B8" s="319" t="s">
        <v>242</v>
      </c>
      <c r="C8" s="227"/>
      <c r="D8" s="152"/>
      <c r="E8" s="152"/>
      <c r="F8" s="152"/>
    </row>
    <row r="9" spans="1:6">
      <c r="B9" s="317" t="s">
        <v>20</v>
      </c>
      <c r="C9" s="227"/>
      <c r="D9" s="153"/>
      <c r="E9" s="153"/>
      <c r="F9" s="9"/>
    </row>
    <row r="10" spans="1:6" ht="15" thickBot="1">
      <c r="B10" s="318" t="s">
        <v>21</v>
      </c>
      <c r="C10" s="228"/>
      <c r="D10" s="153"/>
      <c r="E10" s="153"/>
      <c r="F10" s="9"/>
    </row>
    <row r="11" spans="1:6" ht="15" thickBot="1">
      <c r="B11" s="152"/>
      <c r="C11" s="153"/>
      <c r="D11" s="153"/>
      <c r="E11" s="153"/>
      <c r="F11" s="9"/>
    </row>
    <row r="12" spans="1:6" ht="45.75" customHeight="1">
      <c r="A12" s="309" t="s">
        <v>22</v>
      </c>
      <c r="B12" s="310" t="s">
        <v>23</v>
      </c>
      <c r="C12" s="20"/>
      <c r="D12" s="20"/>
      <c r="E12" s="20"/>
      <c r="F12" s="164" t="s">
        <v>24</v>
      </c>
    </row>
    <row r="13" spans="1:6">
      <c r="A13" s="311">
        <v>1</v>
      </c>
      <c r="B13" s="312" t="s">
        <v>25</v>
      </c>
      <c r="C13" s="11">
        <f t="shared" ref="C13" si="0">$C$2*F13</f>
        <v>0</v>
      </c>
      <c r="D13" s="11">
        <f t="shared" ref="D13:D16" si="1">0.21*C13</f>
        <v>0</v>
      </c>
      <c r="E13" s="11">
        <f t="shared" ref="E13:E16" si="2">C13+D13</f>
        <v>0</v>
      </c>
      <c r="F13" s="12">
        <v>0.1</v>
      </c>
    </row>
    <row r="14" spans="1:6" ht="39" customHeight="1">
      <c r="A14" s="311">
        <v>2</v>
      </c>
      <c r="B14" s="313" t="s">
        <v>228</v>
      </c>
      <c r="C14" s="11">
        <f>$C$2*F14</f>
        <v>0</v>
      </c>
      <c r="D14" s="11">
        <f t="shared" si="1"/>
        <v>0</v>
      </c>
      <c r="E14" s="11">
        <f t="shared" si="2"/>
        <v>0</v>
      </c>
      <c r="F14" s="12">
        <v>0.2</v>
      </c>
    </row>
    <row r="15" spans="1:6" ht="28.8">
      <c r="A15" s="311">
        <v>3</v>
      </c>
      <c r="B15" s="313" t="s">
        <v>240</v>
      </c>
      <c r="C15" s="11">
        <f>$C$2*F15</f>
        <v>0</v>
      </c>
      <c r="D15" s="11">
        <f t="shared" ref="D15" si="3">0.21*C15</f>
        <v>0</v>
      </c>
      <c r="E15" s="11">
        <f t="shared" ref="E15" si="4">C15+D15</f>
        <v>0</v>
      </c>
      <c r="F15" s="12">
        <v>0.2</v>
      </c>
    </row>
    <row r="16" spans="1:6" ht="29.4" thickBot="1">
      <c r="A16" s="314">
        <v>4</v>
      </c>
      <c r="B16" s="315" t="s">
        <v>26</v>
      </c>
      <c r="C16" s="21">
        <f>$C$2*F16</f>
        <v>0</v>
      </c>
      <c r="D16" s="13">
        <f t="shared" si="1"/>
        <v>0</v>
      </c>
      <c r="E16" s="13">
        <f t="shared" si="2"/>
        <v>0</v>
      </c>
      <c r="F16" s="14">
        <v>0.5</v>
      </c>
    </row>
    <row r="18" spans="2:6">
      <c r="B18" s="308"/>
    </row>
    <row r="19" spans="2:6">
      <c r="B19" s="5" t="s">
        <v>27</v>
      </c>
    </row>
    <row r="20" spans="2:6" ht="15" thickBot="1">
      <c r="B20" s="186"/>
    </row>
    <row r="21" spans="2:6" ht="29.4" thickBot="1">
      <c r="B21" s="45" t="s">
        <v>28</v>
      </c>
      <c r="C21" s="32"/>
      <c r="D21" s="32"/>
      <c r="E21" s="32"/>
      <c r="F21" s="32"/>
    </row>
    <row r="22" spans="2:6">
      <c r="B22" s="46"/>
      <c r="C22" s="32"/>
      <c r="D22" s="32"/>
      <c r="E22" s="32"/>
      <c r="F22" s="32"/>
    </row>
    <row r="23" spans="2:6" ht="30" customHeight="1">
      <c r="B23" s="382"/>
      <c r="C23" s="382"/>
      <c r="D23" s="382"/>
      <c r="E23" s="382"/>
      <c r="F23" s="382"/>
    </row>
    <row r="24" spans="2:6" ht="78.900000000000006" customHeight="1">
      <c r="B24" s="382" t="s">
        <v>241</v>
      </c>
      <c r="C24" s="382"/>
      <c r="D24" s="382"/>
      <c r="E24" s="382"/>
      <c r="F24" s="382"/>
    </row>
    <row r="26" spans="2:6">
      <c r="B26" s="10"/>
    </row>
    <row r="27" spans="2:6">
      <c r="B27" s="10"/>
    </row>
  </sheetData>
  <mergeCells count="2">
    <mergeCell ref="B23:F23"/>
    <mergeCell ref="B24:F24"/>
  </mergeCells>
  <pageMargins left="0.70866141732283472" right="0.70866141732283472" top="0.78740157480314965" bottom="0.78740157480314965" header="0.31496062992125984" footer="0.31496062992125984"/>
  <pageSetup paperSize="9" scale="8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97"/>
  <sheetViews>
    <sheetView zoomScale="110" zoomScaleNormal="110" workbookViewId="0">
      <selection activeCell="A82" sqref="A82:I82"/>
    </sheetView>
  </sheetViews>
  <sheetFormatPr defaultColWidth="8.88671875" defaultRowHeight="14.4"/>
  <cols>
    <col min="1" max="1" width="42.44140625" style="32" customWidth="1"/>
    <col min="2" max="2" width="20" style="32" customWidth="1"/>
    <col min="3" max="3" width="18.44140625" style="32" customWidth="1"/>
    <col min="4" max="11" width="22.33203125" style="32" customWidth="1"/>
    <col min="12" max="23" width="23.109375" style="32" customWidth="1"/>
    <col min="24" max="16384" width="8.88671875" style="32"/>
  </cols>
  <sheetData>
    <row r="1" spans="1:15" ht="72.599999999999994" thickBot="1">
      <c r="A1" s="22" t="s">
        <v>29</v>
      </c>
      <c r="B1" s="24" t="s">
        <v>30</v>
      </c>
      <c r="C1" s="47" t="s">
        <v>31</v>
      </c>
      <c r="D1" s="22" t="s">
        <v>244</v>
      </c>
      <c r="E1" s="22" t="s">
        <v>245</v>
      </c>
      <c r="F1" s="320" t="s">
        <v>233</v>
      </c>
      <c r="G1" s="321" t="s">
        <v>234</v>
      </c>
      <c r="H1" s="322" t="s">
        <v>232</v>
      </c>
      <c r="I1" s="22" t="s">
        <v>246</v>
      </c>
      <c r="J1" s="48" t="s">
        <v>247</v>
      </c>
      <c r="K1" s="22" t="s">
        <v>248</v>
      </c>
      <c r="L1" s="48" t="s">
        <v>249</v>
      </c>
      <c r="M1" s="22" t="s">
        <v>250</v>
      </c>
      <c r="N1" s="48" t="s">
        <v>251</v>
      </c>
      <c r="O1" s="49" t="s">
        <v>32</v>
      </c>
    </row>
    <row r="2" spans="1:15" ht="15" thickBot="1">
      <c r="A2" s="384"/>
      <c r="B2" s="385"/>
      <c r="C2" s="385"/>
      <c r="D2" s="385"/>
      <c r="E2" s="385"/>
      <c r="F2" s="385"/>
      <c r="G2" s="385"/>
      <c r="H2" s="385"/>
      <c r="I2" s="385"/>
      <c r="J2" s="385"/>
      <c r="K2" s="385"/>
      <c r="L2" s="385"/>
      <c r="M2" s="385"/>
      <c r="N2" s="385"/>
      <c r="O2" s="386"/>
    </row>
    <row r="3" spans="1:15" ht="48.75" customHeight="1" thickBot="1">
      <c r="A3" s="50" t="s">
        <v>33</v>
      </c>
      <c r="B3" s="51"/>
      <c r="C3" s="47"/>
      <c r="D3" s="388" t="s">
        <v>230</v>
      </c>
      <c r="E3" s="389"/>
      <c r="F3" s="390" t="s">
        <v>231</v>
      </c>
      <c r="G3" s="391"/>
      <c r="H3" s="323" t="s">
        <v>235</v>
      </c>
      <c r="I3" s="388" t="s">
        <v>34</v>
      </c>
      <c r="J3" s="389"/>
      <c r="K3" s="388" t="s">
        <v>35</v>
      </c>
      <c r="L3" s="389"/>
      <c r="M3" s="388" t="s">
        <v>252</v>
      </c>
      <c r="N3" s="389"/>
      <c r="O3" s="207"/>
    </row>
    <row r="4" spans="1:15" ht="15" thickBot="1">
      <c r="A4" s="50"/>
      <c r="B4" s="51"/>
      <c r="C4" s="47"/>
      <c r="D4" s="52"/>
      <c r="E4" s="48"/>
      <c r="F4" s="22"/>
      <c r="G4" s="51"/>
      <c r="H4" s="262"/>
      <c r="I4" s="52"/>
      <c r="J4" s="53"/>
      <c r="K4" s="52"/>
      <c r="L4" s="53"/>
      <c r="M4" s="52"/>
      <c r="N4" s="53"/>
      <c r="O4" s="54"/>
    </row>
    <row r="5" spans="1:15" ht="15" thickBot="1">
      <c r="A5" s="50"/>
      <c r="B5" s="51"/>
      <c r="C5" s="47"/>
      <c r="D5" s="52"/>
      <c r="E5" s="48"/>
      <c r="F5" s="286"/>
      <c r="G5" s="285"/>
      <c r="H5" s="262"/>
      <c r="I5" s="52"/>
      <c r="J5" s="53"/>
      <c r="K5" s="52"/>
      <c r="L5" s="53"/>
      <c r="M5" s="52"/>
      <c r="N5" s="53"/>
      <c r="O5" s="54"/>
    </row>
    <row r="6" spans="1:15" ht="15" thickBot="1">
      <c r="A6" s="384" t="s">
        <v>36</v>
      </c>
      <c r="B6" s="385"/>
      <c r="C6" s="385"/>
      <c r="D6" s="385"/>
      <c r="E6" s="385"/>
      <c r="F6" s="385"/>
      <c r="G6" s="385"/>
      <c r="H6" s="385"/>
      <c r="I6" s="385"/>
      <c r="J6" s="385"/>
      <c r="K6" s="385"/>
      <c r="L6" s="385"/>
      <c r="M6" s="385"/>
      <c r="N6" s="385"/>
      <c r="O6" s="386"/>
    </row>
    <row r="7" spans="1:15" ht="15" thickBot="1">
      <c r="A7" s="22" t="s">
        <v>37</v>
      </c>
      <c r="B7" s="51"/>
      <c r="C7" s="47"/>
      <c r="D7" s="55"/>
      <c r="E7" s="56"/>
      <c r="F7" s="263"/>
      <c r="G7" s="263"/>
      <c r="H7" s="263"/>
      <c r="I7" s="22"/>
      <c r="J7" s="56"/>
      <c r="K7" s="22"/>
      <c r="L7" s="56"/>
      <c r="M7" s="22"/>
      <c r="N7" s="56"/>
      <c r="O7" s="49"/>
    </row>
    <row r="8" spans="1:15" s="64" customFormat="1" ht="15" thickBot="1">
      <c r="A8" s="57" t="s">
        <v>38</v>
      </c>
      <c r="B8" s="58"/>
      <c r="C8" s="59"/>
      <c r="D8" s="60"/>
      <c r="E8" s="267"/>
      <c r="F8" s="272"/>
      <c r="G8" s="264"/>
      <c r="H8" s="273"/>
      <c r="I8" s="62"/>
      <c r="J8" s="267"/>
      <c r="K8" s="62"/>
      <c r="L8" s="267"/>
      <c r="M8" s="296"/>
      <c r="N8" s="267"/>
      <c r="O8" s="63"/>
    </row>
    <row r="9" spans="1:15">
      <c r="A9" s="65"/>
      <c r="B9" s="66"/>
      <c r="C9" s="67"/>
      <c r="D9" s="269"/>
      <c r="E9" s="290">
        <f>$C9*D9*6.5</f>
        <v>0</v>
      </c>
      <c r="F9" s="269"/>
      <c r="G9" s="324">
        <f>$C9*F9*12</f>
        <v>0</v>
      </c>
      <c r="H9" s="324">
        <f>E9+G9</f>
        <v>0</v>
      </c>
      <c r="I9" s="287"/>
      <c r="J9" s="290">
        <f>$C9*I9*12</f>
        <v>0</v>
      </c>
      <c r="K9" s="287"/>
      <c r="L9" s="293">
        <f>$C9*K9*12</f>
        <v>0</v>
      </c>
      <c r="M9" s="276"/>
      <c r="N9" s="290">
        <f t="shared" ref="N9:N16" si="0">$C9*M9*5.5</f>
        <v>0</v>
      </c>
      <c r="O9" s="298">
        <f t="shared" ref="O9:O17" si="1">J9+L9+N9</f>
        <v>0</v>
      </c>
    </row>
    <row r="10" spans="1:15">
      <c r="A10" s="65"/>
      <c r="B10" s="66"/>
      <c r="C10" s="67"/>
      <c r="D10" s="269"/>
      <c r="E10" s="291">
        <f t="shared" ref="E10:E16" si="2">$C10*D10*6.5</f>
        <v>0</v>
      </c>
      <c r="F10" s="269"/>
      <c r="G10" s="324">
        <f t="shared" ref="G10:G16" si="3">$C10*F10*12</f>
        <v>0</v>
      </c>
      <c r="H10" s="324">
        <f t="shared" ref="H10:H16" si="4">E10+G10</f>
        <v>0</v>
      </c>
      <c r="I10" s="287"/>
      <c r="J10" s="291">
        <f t="shared" ref="J10:J16" si="5">$C10*I10*12</f>
        <v>0</v>
      </c>
      <c r="K10" s="287"/>
      <c r="L10" s="294">
        <f t="shared" ref="L10" si="6">$C10*K10*12</f>
        <v>0</v>
      </c>
      <c r="M10" s="278"/>
      <c r="N10" s="291">
        <f t="shared" si="0"/>
        <v>0</v>
      </c>
      <c r="O10" s="69">
        <f t="shared" si="1"/>
        <v>0</v>
      </c>
    </row>
    <row r="11" spans="1:15">
      <c r="A11" s="65"/>
      <c r="B11" s="66"/>
      <c r="C11" s="67"/>
      <c r="D11" s="269"/>
      <c r="E11" s="291">
        <f t="shared" si="2"/>
        <v>0</v>
      </c>
      <c r="F11" s="269"/>
      <c r="G11" s="324">
        <f t="shared" si="3"/>
        <v>0</v>
      </c>
      <c r="H11" s="324">
        <f t="shared" si="4"/>
        <v>0</v>
      </c>
      <c r="I11" s="287"/>
      <c r="J11" s="291">
        <f t="shared" si="5"/>
        <v>0</v>
      </c>
      <c r="K11" s="287"/>
      <c r="L11" s="294">
        <f t="shared" ref="L11" si="7">$C11*K11*12</f>
        <v>0</v>
      </c>
      <c r="M11" s="278"/>
      <c r="N11" s="291">
        <f t="shared" si="0"/>
        <v>0</v>
      </c>
      <c r="O11" s="69">
        <f t="shared" si="1"/>
        <v>0</v>
      </c>
    </row>
    <row r="12" spans="1:15">
      <c r="A12" s="65"/>
      <c r="B12" s="66"/>
      <c r="C12" s="67"/>
      <c r="D12" s="269"/>
      <c r="E12" s="291">
        <f t="shared" si="2"/>
        <v>0</v>
      </c>
      <c r="F12" s="269"/>
      <c r="G12" s="324">
        <f t="shared" si="3"/>
        <v>0</v>
      </c>
      <c r="H12" s="324">
        <f t="shared" si="4"/>
        <v>0</v>
      </c>
      <c r="I12" s="287"/>
      <c r="J12" s="291">
        <f t="shared" si="5"/>
        <v>0</v>
      </c>
      <c r="K12" s="287"/>
      <c r="L12" s="294">
        <f t="shared" ref="L12" si="8">$C12*K12*12</f>
        <v>0</v>
      </c>
      <c r="M12" s="278"/>
      <c r="N12" s="291">
        <f t="shared" si="0"/>
        <v>0</v>
      </c>
      <c r="O12" s="69">
        <f t="shared" si="1"/>
        <v>0</v>
      </c>
    </row>
    <row r="13" spans="1:15">
      <c r="A13" s="65"/>
      <c r="B13" s="66"/>
      <c r="C13" s="67"/>
      <c r="D13" s="269"/>
      <c r="E13" s="291">
        <f t="shared" si="2"/>
        <v>0</v>
      </c>
      <c r="F13" s="269"/>
      <c r="G13" s="324">
        <f t="shared" si="3"/>
        <v>0</v>
      </c>
      <c r="H13" s="324">
        <f t="shared" si="4"/>
        <v>0</v>
      </c>
      <c r="I13" s="287"/>
      <c r="J13" s="291">
        <f t="shared" si="5"/>
        <v>0</v>
      </c>
      <c r="K13" s="287"/>
      <c r="L13" s="294">
        <f t="shared" ref="L13" si="9">$C13*K13*12</f>
        <v>0</v>
      </c>
      <c r="M13" s="278"/>
      <c r="N13" s="291">
        <f t="shared" si="0"/>
        <v>0</v>
      </c>
      <c r="O13" s="69">
        <f t="shared" si="1"/>
        <v>0</v>
      </c>
    </row>
    <row r="14" spans="1:15">
      <c r="A14" s="65"/>
      <c r="B14" s="71"/>
      <c r="C14" s="72"/>
      <c r="D14" s="270"/>
      <c r="E14" s="291">
        <f t="shared" si="2"/>
        <v>0</v>
      </c>
      <c r="F14" s="270"/>
      <c r="G14" s="324">
        <f t="shared" si="3"/>
        <v>0</v>
      </c>
      <c r="H14" s="324">
        <f t="shared" si="4"/>
        <v>0</v>
      </c>
      <c r="I14" s="288"/>
      <c r="J14" s="291">
        <f t="shared" si="5"/>
        <v>0</v>
      </c>
      <c r="K14" s="288"/>
      <c r="L14" s="294">
        <f t="shared" ref="L14" si="10">$C14*K14*12</f>
        <v>0</v>
      </c>
      <c r="M14" s="278"/>
      <c r="N14" s="291">
        <f t="shared" si="0"/>
        <v>0</v>
      </c>
      <c r="O14" s="69">
        <f t="shared" si="1"/>
        <v>0</v>
      </c>
    </row>
    <row r="15" spans="1:15">
      <c r="A15" s="73"/>
      <c r="B15" s="74"/>
      <c r="C15" s="75"/>
      <c r="D15" s="271"/>
      <c r="E15" s="291">
        <f t="shared" si="2"/>
        <v>0</v>
      </c>
      <c r="F15" s="271"/>
      <c r="G15" s="324">
        <f t="shared" si="3"/>
        <v>0</v>
      </c>
      <c r="H15" s="324">
        <f t="shared" si="4"/>
        <v>0</v>
      </c>
      <c r="I15" s="289"/>
      <c r="J15" s="291">
        <f t="shared" si="5"/>
        <v>0</v>
      </c>
      <c r="K15" s="289"/>
      <c r="L15" s="294">
        <f t="shared" ref="L15" si="11">$C15*K15*12</f>
        <v>0</v>
      </c>
      <c r="M15" s="278"/>
      <c r="N15" s="291">
        <f t="shared" si="0"/>
        <v>0</v>
      </c>
      <c r="O15" s="69">
        <f t="shared" si="1"/>
        <v>0</v>
      </c>
    </row>
    <row r="16" spans="1:15" ht="15" thickBot="1">
      <c r="A16" s="76"/>
      <c r="B16" s="71"/>
      <c r="C16" s="72"/>
      <c r="D16" s="270"/>
      <c r="E16" s="292">
        <f t="shared" si="2"/>
        <v>0</v>
      </c>
      <c r="F16" s="270"/>
      <c r="G16" s="325">
        <f t="shared" si="3"/>
        <v>0</v>
      </c>
      <c r="H16" s="325">
        <f t="shared" si="4"/>
        <v>0</v>
      </c>
      <c r="I16" s="288"/>
      <c r="J16" s="292">
        <f t="shared" si="5"/>
        <v>0</v>
      </c>
      <c r="K16" s="288"/>
      <c r="L16" s="295">
        <f t="shared" ref="L16" si="12">$C16*K16*12</f>
        <v>0</v>
      </c>
      <c r="M16" s="279"/>
      <c r="N16" s="292">
        <f t="shared" si="0"/>
        <v>0</v>
      </c>
      <c r="O16" s="299">
        <f t="shared" si="1"/>
        <v>0</v>
      </c>
    </row>
    <row r="17" spans="1:15" ht="15" thickBot="1">
      <c r="A17" s="77" t="s">
        <v>39</v>
      </c>
      <c r="B17" s="78"/>
      <c r="C17" s="79"/>
      <c r="D17" s="80"/>
      <c r="E17" s="90">
        <f>SUM(E9:E16)</f>
        <v>0</v>
      </c>
      <c r="F17" s="280"/>
      <c r="G17" s="235">
        <f>SUM(G9:G16)</f>
        <v>0</v>
      </c>
      <c r="H17" s="235">
        <f>E17+G17</f>
        <v>0</v>
      </c>
      <c r="I17" s="80"/>
      <c r="J17" s="90">
        <f>SUM(J9:J16)</f>
        <v>0</v>
      </c>
      <c r="K17" s="80"/>
      <c r="L17" s="90">
        <f>SUM(L9:L16)</f>
        <v>0</v>
      </c>
      <c r="M17" s="297"/>
      <c r="N17" s="90">
        <f>SUM(N9:N16)</f>
        <v>0</v>
      </c>
      <c r="O17" s="81">
        <f t="shared" si="1"/>
        <v>0</v>
      </c>
    </row>
    <row r="18" spans="1:15" ht="15" thickBot="1">
      <c r="A18" s="82"/>
      <c r="B18" s="83"/>
      <c r="C18" s="83"/>
      <c r="D18" s="84"/>
      <c r="E18" s="83"/>
      <c r="F18" s="83"/>
      <c r="G18" s="83"/>
      <c r="H18" s="83"/>
      <c r="I18" s="84"/>
      <c r="J18" s="83"/>
      <c r="K18" s="84"/>
      <c r="L18" s="83"/>
      <c r="M18" s="84"/>
      <c r="N18" s="83"/>
      <c r="O18" s="85"/>
    </row>
    <row r="19" spans="1:15" s="64" customFormat="1" ht="15" thickBot="1">
      <c r="A19" s="86" t="s">
        <v>40</v>
      </c>
      <c r="B19" s="87"/>
      <c r="C19" s="88"/>
      <c r="D19" s="89"/>
      <c r="E19" s="90"/>
      <c r="F19" s="266"/>
      <c r="G19" s="265"/>
      <c r="H19" s="274"/>
      <c r="I19" s="89"/>
      <c r="J19" s="90"/>
      <c r="K19" s="89"/>
      <c r="L19" s="90"/>
      <c r="M19" s="89"/>
      <c r="N19" s="90"/>
      <c r="O19" s="81">
        <f t="shared" ref="O19:O28" si="13">J19+L19+N19</f>
        <v>0</v>
      </c>
    </row>
    <row r="20" spans="1:15">
      <c r="A20" s="65"/>
      <c r="B20" s="66"/>
      <c r="C20" s="67"/>
      <c r="D20" s="269"/>
      <c r="E20" s="290">
        <f>$C20*D20*6.5</f>
        <v>0</v>
      </c>
      <c r="F20" s="269"/>
      <c r="G20" s="324">
        <f>$C20*F20*12</f>
        <v>0</v>
      </c>
      <c r="H20" s="324">
        <f>E20+G20</f>
        <v>0</v>
      </c>
      <c r="I20" s="287"/>
      <c r="J20" s="290">
        <f>$C20*I20*12</f>
        <v>0</v>
      </c>
      <c r="K20" s="287"/>
      <c r="L20" s="290">
        <f>$C20*K20*12</f>
        <v>0</v>
      </c>
      <c r="M20" s="287"/>
      <c r="N20" s="290">
        <f t="shared" ref="N20:N27" si="14">$C20*M20*5.5</f>
        <v>0</v>
      </c>
      <c r="O20" s="298">
        <f t="shared" si="13"/>
        <v>0</v>
      </c>
    </row>
    <row r="21" spans="1:15">
      <c r="A21" s="65"/>
      <c r="B21" s="66"/>
      <c r="C21" s="67"/>
      <c r="D21" s="269"/>
      <c r="E21" s="291">
        <f t="shared" ref="E21:E27" si="15">$C21*D21*6.5</f>
        <v>0</v>
      </c>
      <c r="F21" s="269"/>
      <c r="G21" s="324">
        <f t="shared" ref="G21:G27" si="16">$C21*F21*12</f>
        <v>0</v>
      </c>
      <c r="H21" s="324">
        <f t="shared" ref="H21:H28" si="17">E21+G21</f>
        <v>0</v>
      </c>
      <c r="I21" s="287"/>
      <c r="J21" s="291">
        <f t="shared" ref="J21:J27" si="18">$C21*I21*12</f>
        <v>0</v>
      </c>
      <c r="K21" s="287"/>
      <c r="L21" s="291">
        <f t="shared" ref="L21" si="19">$C21*K21*12</f>
        <v>0</v>
      </c>
      <c r="M21" s="287"/>
      <c r="N21" s="291">
        <f t="shared" si="14"/>
        <v>0</v>
      </c>
      <c r="O21" s="69">
        <f t="shared" si="13"/>
        <v>0</v>
      </c>
    </row>
    <row r="22" spans="1:15">
      <c r="A22" s="65"/>
      <c r="B22" s="66"/>
      <c r="C22" s="67"/>
      <c r="D22" s="269"/>
      <c r="E22" s="291">
        <f t="shared" si="15"/>
        <v>0</v>
      </c>
      <c r="F22" s="269"/>
      <c r="G22" s="324">
        <f t="shared" si="16"/>
        <v>0</v>
      </c>
      <c r="H22" s="324">
        <f t="shared" si="17"/>
        <v>0</v>
      </c>
      <c r="I22" s="287"/>
      <c r="J22" s="291">
        <f t="shared" si="18"/>
        <v>0</v>
      </c>
      <c r="K22" s="287"/>
      <c r="L22" s="291">
        <f t="shared" ref="L22" si="20">$C22*K22*12</f>
        <v>0</v>
      </c>
      <c r="M22" s="287"/>
      <c r="N22" s="291">
        <f t="shared" si="14"/>
        <v>0</v>
      </c>
      <c r="O22" s="69">
        <f t="shared" si="13"/>
        <v>0</v>
      </c>
    </row>
    <row r="23" spans="1:15">
      <c r="A23" s="65"/>
      <c r="B23" s="66"/>
      <c r="C23" s="67"/>
      <c r="D23" s="269"/>
      <c r="E23" s="291">
        <f t="shared" si="15"/>
        <v>0</v>
      </c>
      <c r="F23" s="269"/>
      <c r="G23" s="324">
        <f t="shared" si="16"/>
        <v>0</v>
      </c>
      <c r="H23" s="324">
        <f t="shared" si="17"/>
        <v>0</v>
      </c>
      <c r="I23" s="287"/>
      <c r="J23" s="291">
        <f t="shared" si="18"/>
        <v>0</v>
      </c>
      <c r="K23" s="287"/>
      <c r="L23" s="291">
        <f t="shared" ref="L23" si="21">$C23*K23*12</f>
        <v>0</v>
      </c>
      <c r="M23" s="287"/>
      <c r="N23" s="291">
        <f t="shared" si="14"/>
        <v>0</v>
      </c>
      <c r="O23" s="69">
        <f t="shared" si="13"/>
        <v>0</v>
      </c>
    </row>
    <row r="24" spans="1:15">
      <c r="A24" s="65"/>
      <c r="B24" s="66"/>
      <c r="C24" s="67"/>
      <c r="D24" s="269"/>
      <c r="E24" s="291">
        <f t="shared" si="15"/>
        <v>0</v>
      </c>
      <c r="F24" s="269"/>
      <c r="G24" s="324">
        <f t="shared" si="16"/>
        <v>0</v>
      </c>
      <c r="H24" s="324">
        <f t="shared" si="17"/>
        <v>0</v>
      </c>
      <c r="I24" s="287"/>
      <c r="J24" s="291">
        <f t="shared" si="18"/>
        <v>0</v>
      </c>
      <c r="K24" s="287"/>
      <c r="L24" s="291">
        <f t="shared" ref="L24" si="22">$C24*K24*12</f>
        <v>0</v>
      </c>
      <c r="M24" s="287"/>
      <c r="N24" s="291">
        <f t="shared" si="14"/>
        <v>0</v>
      </c>
      <c r="O24" s="69">
        <f t="shared" si="13"/>
        <v>0</v>
      </c>
    </row>
    <row r="25" spans="1:15">
      <c r="A25" s="70"/>
      <c r="B25" s="71"/>
      <c r="C25" s="72"/>
      <c r="D25" s="270"/>
      <c r="E25" s="291">
        <f t="shared" si="15"/>
        <v>0</v>
      </c>
      <c r="F25" s="270"/>
      <c r="G25" s="324">
        <f t="shared" si="16"/>
        <v>0</v>
      </c>
      <c r="H25" s="324">
        <f t="shared" si="17"/>
        <v>0</v>
      </c>
      <c r="I25" s="288"/>
      <c r="J25" s="291">
        <f t="shared" si="18"/>
        <v>0</v>
      </c>
      <c r="K25" s="288"/>
      <c r="L25" s="291">
        <f t="shared" ref="L25" si="23">$C25*K25*12</f>
        <v>0</v>
      </c>
      <c r="M25" s="288"/>
      <c r="N25" s="291">
        <f t="shared" si="14"/>
        <v>0</v>
      </c>
      <c r="O25" s="69">
        <f t="shared" si="13"/>
        <v>0</v>
      </c>
    </row>
    <row r="26" spans="1:15">
      <c r="A26" s="73"/>
      <c r="B26" s="74"/>
      <c r="C26" s="75"/>
      <c r="D26" s="271"/>
      <c r="E26" s="291">
        <f t="shared" si="15"/>
        <v>0</v>
      </c>
      <c r="F26" s="271"/>
      <c r="G26" s="324">
        <f t="shared" si="16"/>
        <v>0</v>
      </c>
      <c r="H26" s="324">
        <f t="shared" si="17"/>
        <v>0</v>
      </c>
      <c r="I26" s="289"/>
      <c r="J26" s="291">
        <f t="shared" si="18"/>
        <v>0</v>
      </c>
      <c r="K26" s="289"/>
      <c r="L26" s="291">
        <f t="shared" ref="L26" si="24">$C26*K26*12</f>
        <v>0</v>
      </c>
      <c r="M26" s="289"/>
      <c r="N26" s="291">
        <f t="shared" si="14"/>
        <v>0</v>
      </c>
      <c r="O26" s="69">
        <f t="shared" si="13"/>
        <v>0</v>
      </c>
    </row>
    <row r="27" spans="1:15" ht="15" thickBot="1">
      <c r="A27" s="76"/>
      <c r="B27" s="71"/>
      <c r="C27" s="72"/>
      <c r="D27" s="270"/>
      <c r="E27" s="292">
        <f t="shared" si="15"/>
        <v>0</v>
      </c>
      <c r="F27" s="270"/>
      <c r="G27" s="325">
        <f t="shared" si="16"/>
        <v>0</v>
      </c>
      <c r="H27" s="325">
        <f t="shared" si="17"/>
        <v>0</v>
      </c>
      <c r="I27" s="288"/>
      <c r="J27" s="292">
        <f t="shared" si="18"/>
        <v>0</v>
      </c>
      <c r="K27" s="288"/>
      <c r="L27" s="292">
        <f t="shared" ref="L27" si="25">$C27*K27*12</f>
        <v>0</v>
      </c>
      <c r="M27" s="288"/>
      <c r="N27" s="292">
        <f t="shared" si="14"/>
        <v>0</v>
      </c>
      <c r="O27" s="299">
        <f t="shared" si="13"/>
        <v>0</v>
      </c>
    </row>
    <row r="28" spans="1:15" ht="15" thickBot="1">
      <c r="A28" s="77" t="s">
        <v>41</v>
      </c>
      <c r="B28" s="78"/>
      <c r="C28" s="79"/>
      <c r="D28" s="80"/>
      <c r="E28" s="90">
        <f>SUM(E20:E27)</f>
        <v>0</v>
      </c>
      <c r="F28" s="280"/>
      <c r="G28" s="235">
        <f>SUM(G20:G27)</f>
        <v>0</v>
      </c>
      <c r="H28" s="235">
        <f t="shared" si="17"/>
        <v>0</v>
      </c>
      <c r="I28" s="80"/>
      <c r="J28" s="90">
        <f>SUM(J20:J27)</f>
        <v>0</v>
      </c>
      <c r="K28" s="80"/>
      <c r="L28" s="90">
        <f>SUM(L20:L27)</f>
        <v>0</v>
      </c>
      <c r="M28" s="80"/>
      <c r="N28" s="90">
        <f>SUM(N20:N27)</f>
        <v>0</v>
      </c>
      <c r="O28" s="81">
        <f t="shared" si="13"/>
        <v>0</v>
      </c>
    </row>
    <row r="29" spans="1:15" ht="15" thickBot="1">
      <c r="A29" s="82"/>
      <c r="B29" s="83"/>
      <c r="C29" s="83"/>
      <c r="D29" s="84"/>
      <c r="E29" s="83"/>
      <c r="F29" s="83"/>
      <c r="G29" s="83"/>
      <c r="H29" s="83"/>
      <c r="I29" s="84"/>
      <c r="J29" s="83"/>
      <c r="K29" s="84"/>
      <c r="L29" s="83"/>
      <c r="M29" s="84"/>
      <c r="N29" s="83"/>
      <c r="O29" s="85"/>
    </row>
    <row r="30" spans="1:15" s="64" customFormat="1" ht="15" thickBot="1">
      <c r="A30" s="86" t="s">
        <v>42</v>
      </c>
      <c r="B30" s="87"/>
      <c r="C30" s="88"/>
      <c r="D30" s="89"/>
      <c r="E30" s="90"/>
      <c r="F30" s="266"/>
      <c r="G30" s="265"/>
      <c r="H30" s="274"/>
      <c r="I30" s="89"/>
      <c r="J30" s="90"/>
      <c r="K30" s="89"/>
      <c r="L30" s="90"/>
      <c r="M30" s="89"/>
      <c r="N30" s="90"/>
      <c r="O30" s="81"/>
    </row>
    <row r="31" spans="1:15">
      <c r="A31" s="65"/>
      <c r="B31" s="66"/>
      <c r="C31" s="67"/>
      <c r="D31" s="269"/>
      <c r="E31" s="290">
        <f>$C31*D31*6.5</f>
        <v>0</v>
      </c>
      <c r="F31" s="269"/>
      <c r="G31" s="324">
        <f>$C31*F31*12</f>
        <v>0</v>
      </c>
      <c r="H31" s="324">
        <f>E31+G31</f>
        <v>0</v>
      </c>
      <c r="I31" s="287"/>
      <c r="J31" s="290">
        <f>$C31*I31*12</f>
        <v>0</v>
      </c>
      <c r="K31" s="287"/>
      <c r="L31" s="290">
        <f>$C31*K31*12</f>
        <v>0</v>
      </c>
      <c r="M31" s="287"/>
      <c r="N31" s="290">
        <f t="shared" ref="N31:N38" si="26">$C31*M31*5.5</f>
        <v>0</v>
      </c>
      <c r="O31" s="298">
        <f t="shared" ref="O31:O39" si="27">J31+L31+N31</f>
        <v>0</v>
      </c>
    </row>
    <row r="32" spans="1:15">
      <c r="A32" s="65"/>
      <c r="B32" s="66"/>
      <c r="C32" s="67"/>
      <c r="D32" s="269"/>
      <c r="E32" s="291">
        <f t="shared" ref="E32:E38" si="28">$C32*D32*6.5</f>
        <v>0</v>
      </c>
      <c r="F32" s="269"/>
      <c r="G32" s="324">
        <f>$C32*F32*12</f>
        <v>0</v>
      </c>
      <c r="H32" s="324">
        <f t="shared" ref="H32:H39" si="29">E32+G32</f>
        <v>0</v>
      </c>
      <c r="I32" s="287"/>
      <c r="J32" s="291">
        <f t="shared" ref="J32:J38" si="30">$C32*I32*12</f>
        <v>0</v>
      </c>
      <c r="K32" s="287"/>
      <c r="L32" s="291">
        <f t="shared" ref="L32" si="31">$C32*K32*12</f>
        <v>0</v>
      </c>
      <c r="M32" s="287"/>
      <c r="N32" s="291">
        <f t="shared" si="26"/>
        <v>0</v>
      </c>
      <c r="O32" s="69">
        <f t="shared" si="27"/>
        <v>0</v>
      </c>
    </row>
    <row r="33" spans="1:15">
      <c r="A33" s="65"/>
      <c r="B33" s="66"/>
      <c r="C33" s="67"/>
      <c r="D33" s="269"/>
      <c r="E33" s="291">
        <f t="shared" si="28"/>
        <v>0</v>
      </c>
      <c r="F33" s="269"/>
      <c r="G33" s="324">
        <f t="shared" ref="G33:G38" si="32">$C33*F33*12</f>
        <v>0</v>
      </c>
      <c r="H33" s="324">
        <f t="shared" si="29"/>
        <v>0</v>
      </c>
      <c r="I33" s="287"/>
      <c r="J33" s="291">
        <f t="shared" si="30"/>
        <v>0</v>
      </c>
      <c r="K33" s="287"/>
      <c r="L33" s="291">
        <f t="shared" ref="L33" si="33">$C33*K33*12</f>
        <v>0</v>
      </c>
      <c r="M33" s="287"/>
      <c r="N33" s="291">
        <f t="shared" si="26"/>
        <v>0</v>
      </c>
      <c r="O33" s="69">
        <f t="shared" si="27"/>
        <v>0</v>
      </c>
    </row>
    <row r="34" spans="1:15">
      <c r="A34" s="65"/>
      <c r="B34" s="66"/>
      <c r="C34" s="67"/>
      <c r="D34" s="269"/>
      <c r="E34" s="291">
        <f t="shared" si="28"/>
        <v>0</v>
      </c>
      <c r="F34" s="269"/>
      <c r="G34" s="324">
        <f t="shared" si="32"/>
        <v>0</v>
      </c>
      <c r="H34" s="324">
        <f t="shared" si="29"/>
        <v>0</v>
      </c>
      <c r="I34" s="287"/>
      <c r="J34" s="291">
        <f t="shared" si="30"/>
        <v>0</v>
      </c>
      <c r="K34" s="287"/>
      <c r="L34" s="291">
        <f t="shared" ref="L34" si="34">$C34*K34*12</f>
        <v>0</v>
      </c>
      <c r="M34" s="287"/>
      <c r="N34" s="291">
        <f t="shared" si="26"/>
        <v>0</v>
      </c>
      <c r="O34" s="69">
        <f t="shared" si="27"/>
        <v>0</v>
      </c>
    </row>
    <row r="35" spans="1:15">
      <c r="A35" s="65"/>
      <c r="B35" s="66"/>
      <c r="C35" s="67"/>
      <c r="D35" s="269"/>
      <c r="E35" s="291">
        <f t="shared" si="28"/>
        <v>0</v>
      </c>
      <c r="F35" s="269"/>
      <c r="G35" s="324">
        <f t="shared" si="32"/>
        <v>0</v>
      </c>
      <c r="H35" s="324">
        <f t="shared" si="29"/>
        <v>0</v>
      </c>
      <c r="I35" s="287"/>
      <c r="J35" s="291">
        <f t="shared" si="30"/>
        <v>0</v>
      </c>
      <c r="K35" s="287"/>
      <c r="L35" s="291">
        <f t="shared" ref="L35" si="35">$C35*K35*12</f>
        <v>0</v>
      </c>
      <c r="M35" s="287"/>
      <c r="N35" s="291">
        <f t="shared" si="26"/>
        <v>0</v>
      </c>
      <c r="O35" s="69">
        <f t="shared" si="27"/>
        <v>0</v>
      </c>
    </row>
    <row r="36" spans="1:15">
      <c r="A36" s="70"/>
      <c r="B36" s="71"/>
      <c r="C36" s="72"/>
      <c r="D36" s="270"/>
      <c r="E36" s="291">
        <f t="shared" si="28"/>
        <v>0</v>
      </c>
      <c r="F36" s="270"/>
      <c r="G36" s="324">
        <f t="shared" si="32"/>
        <v>0</v>
      </c>
      <c r="H36" s="324">
        <f t="shared" si="29"/>
        <v>0</v>
      </c>
      <c r="I36" s="288"/>
      <c r="J36" s="291">
        <f t="shared" si="30"/>
        <v>0</v>
      </c>
      <c r="K36" s="288"/>
      <c r="L36" s="291">
        <f t="shared" ref="L36" si="36">$C36*K36*12</f>
        <v>0</v>
      </c>
      <c r="M36" s="288"/>
      <c r="N36" s="291">
        <f t="shared" si="26"/>
        <v>0</v>
      </c>
      <c r="O36" s="69">
        <f t="shared" si="27"/>
        <v>0</v>
      </c>
    </row>
    <row r="37" spans="1:15">
      <c r="A37" s="73"/>
      <c r="B37" s="74"/>
      <c r="C37" s="75"/>
      <c r="D37" s="271"/>
      <c r="E37" s="291">
        <f t="shared" si="28"/>
        <v>0</v>
      </c>
      <c r="F37" s="271"/>
      <c r="G37" s="324">
        <f t="shared" si="32"/>
        <v>0</v>
      </c>
      <c r="H37" s="324">
        <f t="shared" si="29"/>
        <v>0</v>
      </c>
      <c r="I37" s="289"/>
      <c r="J37" s="291">
        <f t="shared" si="30"/>
        <v>0</v>
      </c>
      <c r="K37" s="289"/>
      <c r="L37" s="291">
        <f t="shared" ref="L37" si="37">$C37*K37*12</f>
        <v>0</v>
      </c>
      <c r="M37" s="289"/>
      <c r="N37" s="291">
        <f t="shared" si="26"/>
        <v>0</v>
      </c>
      <c r="O37" s="81">
        <f t="shared" si="27"/>
        <v>0</v>
      </c>
    </row>
    <row r="38" spans="1:15" ht="15" thickBot="1">
      <c r="A38" s="76"/>
      <c r="B38" s="71"/>
      <c r="C38" s="72"/>
      <c r="D38" s="270"/>
      <c r="E38" s="292">
        <f t="shared" si="28"/>
        <v>0</v>
      </c>
      <c r="F38" s="270"/>
      <c r="G38" s="325">
        <f t="shared" si="32"/>
        <v>0</v>
      </c>
      <c r="H38" s="325">
        <f t="shared" si="29"/>
        <v>0</v>
      </c>
      <c r="I38" s="288"/>
      <c r="J38" s="292">
        <f t="shared" si="30"/>
        <v>0</v>
      </c>
      <c r="K38" s="288"/>
      <c r="L38" s="292">
        <f t="shared" ref="L38" si="38">$C38*K38*12</f>
        <v>0</v>
      </c>
      <c r="M38" s="288"/>
      <c r="N38" s="292">
        <f t="shared" si="26"/>
        <v>0</v>
      </c>
      <c r="O38" s="301">
        <f t="shared" si="27"/>
        <v>0</v>
      </c>
    </row>
    <row r="39" spans="1:15" ht="15" thickBot="1">
      <c r="A39" s="77" t="s">
        <v>43</v>
      </c>
      <c r="B39" s="78"/>
      <c r="C39" s="79"/>
      <c r="D39" s="80"/>
      <c r="E39" s="90">
        <f>SUM(E31:E38)</f>
        <v>0</v>
      </c>
      <c r="F39" s="280"/>
      <c r="G39" s="235">
        <f>SUM(G31:G38)</f>
        <v>0</v>
      </c>
      <c r="H39" s="235">
        <f t="shared" si="29"/>
        <v>0</v>
      </c>
      <c r="I39" s="80"/>
      <c r="J39" s="90">
        <f>SUM(J31:J38)</f>
        <v>0</v>
      </c>
      <c r="K39" s="80"/>
      <c r="L39" s="90">
        <f>SUM(L31:L38)</f>
        <v>0</v>
      </c>
      <c r="M39" s="80"/>
      <c r="N39" s="90">
        <f>SUM(N31:N38)</f>
        <v>0</v>
      </c>
      <c r="O39" s="81">
        <f t="shared" si="27"/>
        <v>0</v>
      </c>
    </row>
    <row r="40" spans="1:15" ht="15" thickBot="1">
      <c r="A40" s="82"/>
      <c r="B40" s="83"/>
      <c r="C40" s="83"/>
      <c r="D40" s="84"/>
      <c r="E40" s="83"/>
      <c r="F40" s="83"/>
      <c r="G40" s="83"/>
      <c r="H40" s="83"/>
      <c r="I40" s="84"/>
      <c r="J40" s="83"/>
      <c r="K40" s="84"/>
      <c r="L40" s="83"/>
      <c r="M40" s="84"/>
      <c r="N40" s="83"/>
      <c r="O40" s="85"/>
    </row>
    <row r="41" spans="1:15" s="64" customFormat="1" ht="15" thickBot="1">
      <c r="A41" s="86" t="s">
        <v>44</v>
      </c>
      <c r="B41" s="87"/>
      <c r="C41" s="88"/>
      <c r="D41" s="89"/>
      <c r="E41" s="90"/>
      <c r="F41" s="266"/>
      <c r="G41" s="265"/>
      <c r="H41" s="274"/>
      <c r="I41" s="89"/>
      <c r="J41" s="90"/>
      <c r="K41" s="89"/>
      <c r="L41" s="90"/>
      <c r="M41" s="89"/>
      <c r="N41" s="90"/>
      <c r="O41" s="300"/>
    </row>
    <row r="42" spans="1:15">
      <c r="A42" s="65"/>
      <c r="B42" s="66"/>
      <c r="C42" s="67"/>
      <c r="D42" s="269"/>
      <c r="E42" s="290">
        <f>$C42*D42*6.5</f>
        <v>0</v>
      </c>
      <c r="F42" s="269"/>
      <c r="G42" s="324">
        <f>$C42*F42*12</f>
        <v>0</v>
      </c>
      <c r="H42" s="290">
        <f>E42+G42</f>
        <v>0</v>
      </c>
      <c r="I42" s="287"/>
      <c r="J42" s="290">
        <f t="shared" ref="J42:J49" si="39">$C42*I42*12</f>
        <v>0</v>
      </c>
      <c r="K42" s="287"/>
      <c r="L42" s="290">
        <f t="shared" ref="L42" si="40">$C42*K42*12</f>
        <v>0</v>
      </c>
      <c r="M42" s="287"/>
      <c r="N42" s="290">
        <f t="shared" ref="N42:N49" si="41">$C42*M42*5.5</f>
        <v>0</v>
      </c>
      <c r="O42" s="298">
        <f t="shared" ref="O42:O50" si="42">J42+L42+N42</f>
        <v>0</v>
      </c>
    </row>
    <row r="43" spans="1:15">
      <c r="A43" s="65"/>
      <c r="B43" s="66"/>
      <c r="C43" s="67"/>
      <c r="D43" s="269"/>
      <c r="E43" s="291">
        <f t="shared" ref="E43:E49" si="43">$C43*D43*6.5</f>
        <v>0</v>
      </c>
      <c r="F43" s="269"/>
      <c r="G43" s="324">
        <f t="shared" ref="G43:G48" si="44">$C43*F43*12</f>
        <v>0</v>
      </c>
      <c r="H43" s="324">
        <f t="shared" ref="H43:H50" si="45">E43+G43</f>
        <v>0</v>
      </c>
      <c r="I43" s="287"/>
      <c r="J43" s="291">
        <f t="shared" si="39"/>
        <v>0</v>
      </c>
      <c r="K43" s="287"/>
      <c r="L43" s="291">
        <f t="shared" ref="L43" si="46">$C43*K43*12</f>
        <v>0</v>
      </c>
      <c r="M43" s="287"/>
      <c r="N43" s="291">
        <f t="shared" si="41"/>
        <v>0</v>
      </c>
      <c r="O43" s="69">
        <f t="shared" si="42"/>
        <v>0</v>
      </c>
    </row>
    <row r="44" spans="1:15">
      <c r="A44" s="65"/>
      <c r="B44" s="66"/>
      <c r="C44" s="67"/>
      <c r="D44" s="269"/>
      <c r="E44" s="291">
        <f t="shared" si="43"/>
        <v>0</v>
      </c>
      <c r="F44" s="269"/>
      <c r="G44" s="324">
        <f t="shared" si="44"/>
        <v>0</v>
      </c>
      <c r="H44" s="324">
        <f t="shared" si="45"/>
        <v>0</v>
      </c>
      <c r="I44" s="287"/>
      <c r="J44" s="291">
        <f t="shared" si="39"/>
        <v>0</v>
      </c>
      <c r="K44" s="287"/>
      <c r="L44" s="291">
        <f t="shared" ref="L44" si="47">$C44*K44*12</f>
        <v>0</v>
      </c>
      <c r="M44" s="287"/>
      <c r="N44" s="291">
        <f t="shared" si="41"/>
        <v>0</v>
      </c>
      <c r="O44" s="69">
        <f t="shared" si="42"/>
        <v>0</v>
      </c>
    </row>
    <row r="45" spans="1:15">
      <c r="A45" s="65"/>
      <c r="B45" s="66"/>
      <c r="C45" s="67"/>
      <c r="D45" s="269"/>
      <c r="E45" s="291">
        <f t="shared" si="43"/>
        <v>0</v>
      </c>
      <c r="F45" s="269"/>
      <c r="G45" s="324">
        <f t="shared" si="44"/>
        <v>0</v>
      </c>
      <c r="H45" s="324">
        <f t="shared" si="45"/>
        <v>0</v>
      </c>
      <c r="I45" s="287"/>
      <c r="J45" s="291">
        <f t="shared" si="39"/>
        <v>0</v>
      </c>
      <c r="K45" s="287"/>
      <c r="L45" s="291">
        <f t="shared" ref="L45" si="48">$C45*K45*12</f>
        <v>0</v>
      </c>
      <c r="M45" s="287"/>
      <c r="N45" s="291">
        <f t="shared" si="41"/>
        <v>0</v>
      </c>
      <c r="O45" s="69">
        <f t="shared" si="42"/>
        <v>0</v>
      </c>
    </row>
    <row r="46" spans="1:15">
      <c r="A46" s="65"/>
      <c r="B46" s="66"/>
      <c r="C46" s="67"/>
      <c r="D46" s="269"/>
      <c r="E46" s="291">
        <f t="shared" si="43"/>
        <v>0</v>
      </c>
      <c r="F46" s="269"/>
      <c r="G46" s="324">
        <f t="shared" si="44"/>
        <v>0</v>
      </c>
      <c r="H46" s="324">
        <f t="shared" si="45"/>
        <v>0</v>
      </c>
      <c r="I46" s="287"/>
      <c r="J46" s="291">
        <f t="shared" si="39"/>
        <v>0</v>
      </c>
      <c r="K46" s="287"/>
      <c r="L46" s="291">
        <f t="shared" ref="L46" si="49">$C46*K46*12</f>
        <v>0</v>
      </c>
      <c r="M46" s="287"/>
      <c r="N46" s="291">
        <f t="shared" si="41"/>
        <v>0</v>
      </c>
      <c r="O46" s="69">
        <f t="shared" si="42"/>
        <v>0</v>
      </c>
    </row>
    <row r="47" spans="1:15">
      <c r="A47" s="70"/>
      <c r="B47" s="71"/>
      <c r="C47" s="72"/>
      <c r="D47" s="270"/>
      <c r="E47" s="291">
        <f t="shared" si="43"/>
        <v>0</v>
      </c>
      <c r="F47" s="270"/>
      <c r="G47" s="324">
        <f t="shared" si="44"/>
        <v>0</v>
      </c>
      <c r="H47" s="324">
        <f t="shared" si="45"/>
        <v>0</v>
      </c>
      <c r="I47" s="288"/>
      <c r="J47" s="291">
        <f t="shared" si="39"/>
        <v>0</v>
      </c>
      <c r="K47" s="288"/>
      <c r="L47" s="291">
        <f t="shared" ref="L47" si="50">$C47*K47*12</f>
        <v>0</v>
      </c>
      <c r="M47" s="288"/>
      <c r="N47" s="291">
        <f t="shared" si="41"/>
        <v>0</v>
      </c>
      <c r="O47" s="69">
        <f t="shared" si="42"/>
        <v>0</v>
      </c>
    </row>
    <row r="48" spans="1:15">
      <c r="A48" s="70"/>
      <c r="B48" s="71"/>
      <c r="C48" s="72"/>
      <c r="D48" s="270"/>
      <c r="E48" s="291">
        <f t="shared" si="43"/>
        <v>0</v>
      </c>
      <c r="F48" s="271"/>
      <c r="G48" s="324">
        <f t="shared" si="44"/>
        <v>0</v>
      </c>
      <c r="H48" s="324">
        <f t="shared" si="45"/>
        <v>0</v>
      </c>
      <c r="I48" s="288"/>
      <c r="J48" s="291">
        <f t="shared" si="39"/>
        <v>0</v>
      </c>
      <c r="K48" s="288"/>
      <c r="L48" s="291">
        <f t="shared" ref="L48" si="51">$C48*K48*12</f>
        <v>0</v>
      </c>
      <c r="M48" s="288"/>
      <c r="N48" s="291">
        <f t="shared" si="41"/>
        <v>0</v>
      </c>
      <c r="O48" s="69">
        <f t="shared" si="42"/>
        <v>0</v>
      </c>
    </row>
    <row r="49" spans="1:15" ht="15" thickBot="1">
      <c r="A49" s="73"/>
      <c r="B49" s="74"/>
      <c r="C49" s="75"/>
      <c r="D49" s="271"/>
      <c r="E49" s="292">
        <f t="shared" si="43"/>
        <v>0</v>
      </c>
      <c r="F49" s="270"/>
      <c r="G49" s="325">
        <f>$C49*F49*12</f>
        <v>0</v>
      </c>
      <c r="H49" s="283">
        <f t="shared" si="45"/>
        <v>0</v>
      </c>
      <c r="I49" s="289"/>
      <c r="J49" s="292">
        <f t="shared" si="39"/>
        <v>0</v>
      </c>
      <c r="K49" s="289"/>
      <c r="L49" s="292">
        <f t="shared" ref="L49" si="52">$C49*K49*12</f>
        <v>0</v>
      </c>
      <c r="M49" s="289"/>
      <c r="N49" s="292">
        <f t="shared" si="41"/>
        <v>0</v>
      </c>
      <c r="O49" s="299">
        <f t="shared" si="42"/>
        <v>0</v>
      </c>
    </row>
    <row r="50" spans="1:15" ht="15" thickBot="1">
      <c r="A50" s="77" t="s">
        <v>45</v>
      </c>
      <c r="B50" s="78"/>
      <c r="C50" s="79"/>
      <c r="D50" s="80"/>
      <c r="E50" s="90">
        <f>SUM(E42:E49)</f>
        <v>0</v>
      </c>
      <c r="F50" s="280"/>
      <c r="G50" s="235">
        <f>SUM(G42:G49)</f>
        <v>0</v>
      </c>
      <c r="H50" s="324">
        <f t="shared" si="45"/>
        <v>0</v>
      </c>
      <c r="I50" s="80"/>
      <c r="J50" s="90">
        <f>SUM(J42:J49)</f>
        <v>0</v>
      </c>
      <c r="K50" s="80"/>
      <c r="L50" s="90">
        <f>SUM(L42:L49)</f>
        <v>0</v>
      </c>
      <c r="M50" s="80"/>
      <c r="N50" s="90">
        <f>SUM(N42:N49)</f>
        <v>0</v>
      </c>
      <c r="O50" s="81">
        <f t="shared" si="42"/>
        <v>0</v>
      </c>
    </row>
    <row r="51" spans="1:15" ht="15" thickBot="1">
      <c r="A51" s="82"/>
      <c r="B51" s="83"/>
      <c r="C51" s="83"/>
      <c r="D51" s="84"/>
      <c r="E51" s="83"/>
      <c r="F51" s="83"/>
      <c r="G51" s="83"/>
      <c r="H51" s="83"/>
      <c r="I51" s="84"/>
      <c r="J51" s="83"/>
      <c r="K51" s="84"/>
      <c r="L51" s="83"/>
      <c r="M51" s="84"/>
      <c r="N51" s="83"/>
      <c r="O51" s="85"/>
    </row>
    <row r="52" spans="1:15" ht="15" thickBot="1">
      <c r="A52" s="57" t="s">
        <v>46</v>
      </c>
      <c r="B52" s="91"/>
      <c r="C52" s="59"/>
      <c r="D52" s="92"/>
      <c r="E52" s="93"/>
      <c r="F52" s="266"/>
      <c r="G52" s="268"/>
      <c r="H52" s="274"/>
      <c r="I52" s="92"/>
      <c r="J52" s="68"/>
      <c r="K52" s="92"/>
      <c r="L52" s="68"/>
      <c r="M52" s="92"/>
      <c r="N52" s="68"/>
      <c r="O52" s="94"/>
    </row>
    <row r="53" spans="1:15">
      <c r="A53" s="65"/>
      <c r="B53" s="66"/>
      <c r="C53" s="67"/>
      <c r="D53" s="269"/>
      <c r="E53" s="326">
        <f>$C53*D53*6.5</f>
        <v>0</v>
      </c>
      <c r="F53" s="281"/>
      <c r="G53" s="290">
        <f>$C53*F53*12</f>
        <v>0</v>
      </c>
      <c r="H53" s="290">
        <f>E53+G53</f>
        <v>0</v>
      </c>
      <c r="I53" s="287"/>
      <c r="J53" s="290">
        <f t="shared" ref="J53:J60" si="53">$C53*I53*12</f>
        <v>0</v>
      </c>
      <c r="K53" s="276"/>
      <c r="L53" s="290">
        <f t="shared" ref="L53" si="54">$C53*K53*12</f>
        <v>0</v>
      </c>
      <c r="M53" s="276"/>
      <c r="N53" s="290">
        <f t="shared" ref="N53:N60" si="55">$C53*M53*5.5</f>
        <v>0</v>
      </c>
      <c r="O53" s="298">
        <f t="shared" ref="O53:O61" si="56">J53+L53+N53</f>
        <v>0</v>
      </c>
    </row>
    <row r="54" spans="1:15">
      <c r="A54" s="65"/>
      <c r="B54" s="66"/>
      <c r="C54" s="67"/>
      <c r="D54" s="269"/>
      <c r="E54" s="291">
        <f t="shared" ref="E54:E60" si="57">$C54*D54*6.5</f>
        <v>0</v>
      </c>
      <c r="F54" s="269"/>
      <c r="G54" s="291">
        <f>$C54*F54*12</f>
        <v>0</v>
      </c>
      <c r="H54" s="324">
        <f t="shared" ref="H54:H60" si="58">E54+G54</f>
        <v>0</v>
      </c>
      <c r="I54" s="287"/>
      <c r="J54" s="291">
        <f t="shared" si="53"/>
        <v>0</v>
      </c>
      <c r="K54" s="277"/>
      <c r="L54" s="291">
        <f t="shared" ref="L54" si="59">$C54*K54*12</f>
        <v>0</v>
      </c>
      <c r="M54" s="277"/>
      <c r="N54" s="291">
        <f t="shared" si="55"/>
        <v>0</v>
      </c>
      <c r="O54" s="69">
        <f t="shared" si="56"/>
        <v>0</v>
      </c>
    </row>
    <row r="55" spans="1:15">
      <c r="A55" s="65"/>
      <c r="B55" s="66"/>
      <c r="C55" s="67"/>
      <c r="D55" s="269"/>
      <c r="E55" s="291">
        <f t="shared" si="57"/>
        <v>0</v>
      </c>
      <c r="F55" s="269"/>
      <c r="G55" s="291">
        <f t="shared" ref="G55:G60" si="60">$C55*F55*12</f>
        <v>0</v>
      </c>
      <c r="H55" s="324">
        <f t="shared" si="58"/>
        <v>0</v>
      </c>
      <c r="I55" s="287"/>
      <c r="J55" s="291">
        <f t="shared" si="53"/>
        <v>0</v>
      </c>
      <c r="K55" s="277"/>
      <c r="L55" s="291">
        <f t="shared" ref="L55" si="61">$C55*K55*12</f>
        <v>0</v>
      </c>
      <c r="M55" s="277"/>
      <c r="N55" s="291">
        <f t="shared" si="55"/>
        <v>0</v>
      </c>
      <c r="O55" s="69">
        <f t="shared" si="56"/>
        <v>0</v>
      </c>
    </row>
    <row r="56" spans="1:15">
      <c r="A56" s="65"/>
      <c r="B56" s="66"/>
      <c r="C56" s="67"/>
      <c r="D56" s="269"/>
      <c r="E56" s="291">
        <f t="shared" si="57"/>
        <v>0</v>
      </c>
      <c r="F56" s="269"/>
      <c r="G56" s="291">
        <f t="shared" si="60"/>
        <v>0</v>
      </c>
      <c r="H56" s="324">
        <f t="shared" si="58"/>
        <v>0</v>
      </c>
      <c r="I56" s="287"/>
      <c r="J56" s="291">
        <f t="shared" si="53"/>
        <v>0</v>
      </c>
      <c r="K56" s="277"/>
      <c r="L56" s="291">
        <f t="shared" ref="L56" si="62">$C56*K56*12</f>
        <v>0</v>
      </c>
      <c r="M56" s="277"/>
      <c r="N56" s="291">
        <f t="shared" si="55"/>
        <v>0</v>
      </c>
      <c r="O56" s="69">
        <f t="shared" si="56"/>
        <v>0</v>
      </c>
    </row>
    <row r="57" spans="1:15">
      <c r="A57" s="65"/>
      <c r="B57" s="66"/>
      <c r="C57" s="67"/>
      <c r="D57" s="269"/>
      <c r="E57" s="291">
        <f t="shared" si="57"/>
        <v>0</v>
      </c>
      <c r="F57" s="269"/>
      <c r="G57" s="291">
        <f t="shared" si="60"/>
        <v>0</v>
      </c>
      <c r="H57" s="324">
        <f t="shared" si="58"/>
        <v>0</v>
      </c>
      <c r="I57" s="287"/>
      <c r="J57" s="291">
        <f t="shared" si="53"/>
        <v>0</v>
      </c>
      <c r="K57" s="277"/>
      <c r="L57" s="291">
        <f t="shared" ref="L57" si="63">$C57*K57*12</f>
        <v>0</v>
      </c>
      <c r="M57" s="277"/>
      <c r="N57" s="291">
        <f t="shared" si="55"/>
        <v>0</v>
      </c>
      <c r="O57" s="69">
        <f t="shared" si="56"/>
        <v>0</v>
      </c>
    </row>
    <row r="58" spans="1:15">
      <c r="A58" s="70"/>
      <c r="B58" s="71"/>
      <c r="C58" s="72"/>
      <c r="D58" s="270"/>
      <c r="E58" s="291">
        <f t="shared" si="57"/>
        <v>0</v>
      </c>
      <c r="F58" s="270"/>
      <c r="G58" s="291">
        <f t="shared" si="60"/>
        <v>0</v>
      </c>
      <c r="H58" s="324">
        <f t="shared" si="58"/>
        <v>0</v>
      </c>
      <c r="I58" s="288"/>
      <c r="J58" s="291">
        <f t="shared" si="53"/>
        <v>0</v>
      </c>
      <c r="K58" s="278"/>
      <c r="L58" s="291">
        <f t="shared" ref="L58" si="64">$C58*K58*12</f>
        <v>0</v>
      </c>
      <c r="M58" s="278"/>
      <c r="N58" s="291">
        <f t="shared" si="55"/>
        <v>0</v>
      </c>
      <c r="O58" s="69">
        <f t="shared" si="56"/>
        <v>0</v>
      </c>
    </row>
    <row r="59" spans="1:15">
      <c r="A59" s="70"/>
      <c r="B59" s="71"/>
      <c r="C59" s="72"/>
      <c r="D59" s="270"/>
      <c r="E59" s="291">
        <f t="shared" si="57"/>
        <v>0</v>
      </c>
      <c r="F59" s="271"/>
      <c r="G59" s="291">
        <f t="shared" si="60"/>
        <v>0</v>
      </c>
      <c r="H59" s="324">
        <f t="shared" si="58"/>
        <v>0</v>
      </c>
      <c r="I59" s="288"/>
      <c r="J59" s="291">
        <f t="shared" si="53"/>
        <v>0</v>
      </c>
      <c r="K59" s="278"/>
      <c r="L59" s="291">
        <f t="shared" ref="L59" si="65">$C59*K59*12</f>
        <v>0</v>
      </c>
      <c r="M59" s="278"/>
      <c r="N59" s="291">
        <f t="shared" si="55"/>
        <v>0</v>
      </c>
      <c r="O59" s="69">
        <f t="shared" si="56"/>
        <v>0</v>
      </c>
    </row>
    <row r="60" spans="1:15" ht="15" thickBot="1">
      <c r="A60" s="73"/>
      <c r="B60" s="74"/>
      <c r="C60" s="75"/>
      <c r="D60" s="271"/>
      <c r="E60" s="283">
        <f t="shared" si="57"/>
        <v>0</v>
      </c>
      <c r="F60" s="282"/>
      <c r="G60" s="292">
        <f t="shared" si="60"/>
        <v>0</v>
      </c>
      <c r="H60" s="283">
        <f t="shared" si="58"/>
        <v>0</v>
      </c>
      <c r="I60" s="289"/>
      <c r="J60" s="292">
        <f t="shared" si="53"/>
        <v>0</v>
      </c>
      <c r="K60" s="279"/>
      <c r="L60" s="292">
        <f t="shared" ref="L60" si="66">$C60*K60*12</f>
        <v>0</v>
      </c>
      <c r="M60" s="279"/>
      <c r="N60" s="292">
        <f t="shared" si="55"/>
        <v>0</v>
      </c>
      <c r="O60" s="299">
        <f t="shared" si="56"/>
        <v>0</v>
      </c>
    </row>
    <row r="61" spans="1:15" ht="15" thickBot="1">
      <c r="A61" s="57" t="s">
        <v>47</v>
      </c>
      <c r="B61" s="91"/>
      <c r="C61" s="91"/>
      <c r="D61" s="234"/>
      <c r="E61" s="235">
        <f>SUM(E53:E60)</f>
        <v>0</v>
      </c>
      <c r="F61" s="275"/>
      <c r="G61" s="283">
        <f>SUM(G53:G60)</f>
        <v>0</v>
      </c>
      <c r="H61" s="235">
        <f>E61+G61</f>
        <v>0</v>
      </c>
      <c r="I61" s="234"/>
      <c r="J61" s="283">
        <f>SUM(J53:J60)</f>
        <v>0</v>
      </c>
      <c r="K61" s="234"/>
      <c r="L61" s="283">
        <f>SUM(L53:L60)</f>
        <v>0</v>
      </c>
      <c r="M61" s="234"/>
      <c r="N61" s="283">
        <f>SUM(N53:N60)</f>
        <v>0</v>
      </c>
      <c r="O61" s="61">
        <f t="shared" si="56"/>
        <v>0</v>
      </c>
    </row>
    <row r="62" spans="1:15" ht="15" thickBot="1">
      <c r="A62" s="95"/>
      <c r="B62" s="96"/>
      <c r="C62" s="96"/>
      <c r="D62" s="96"/>
      <c r="E62" s="96"/>
      <c r="F62" s="96"/>
      <c r="G62" s="96"/>
      <c r="H62" s="96"/>
      <c r="I62" s="96"/>
      <c r="J62" s="96"/>
      <c r="K62" s="96"/>
      <c r="L62" s="96"/>
      <c r="M62" s="96"/>
      <c r="N62" s="96"/>
      <c r="O62" s="97"/>
    </row>
    <row r="63" spans="1:15" ht="15" thickBot="1">
      <c r="A63" s="95"/>
      <c r="B63" s="96"/>
      <c r="C63" s="96"/>
      <c r="D63" s="96"/>
      <c r="E63" s="96"/>
      <c r="F63" s="96"/>
      <c r="G63" s="96"/>
      <c r="H63" s="96"/>
      <c r="I63" s="96"/>
      <c r="J63" s="96"/>
      <c r="K63" s="96"/>
      <c r="L63" s="96"/>
      <c r="M63" s="96"/>
      <c r="N63" s="96"/>
      <c r="O63" s="97"/>
    </row>
    <row r="64" spans="1:15" s="64" customFormat="1" ht="15" thickBot="1">
      <c r="A64" s="57" t="s">
        <v>48</v>
      </c>
      <c r="B64" s="91"/>
      <c r="C64" s="59"/>
      <c r="D64" s="62"/>
      <c r="E64" s="235">
        <f>E50+E39+E28+E17+E61</f>
        <v>0</v>
      </c>
      <c r="F64" s="266"/>
      <c r="G64" s="266">
        <f>SUM(G17,G28,G39,G50,G61)</f>
        <v>0</v>
      </c>
      <c r="H64" s="284">
        <f>SUM(H17,H28,H39,H50,H61)</f>
        <v>0</v>
      </c>
      <c r="I64" s="62"/>
      <c r="J64" s="302">
        <f>J50+J39+J28+J17+J61</f>
        <v>0</v>
      </c>
      <c r="K64" s="62"/>
      <c r="L64" s="302">
        <f>L50+L39+L28+L17+L61</f>
        <v>0</v>
      </c>
      <c r="M64" s="62"/>
      <c r="N64" s="302">
        <f>N50+N39+N28+N17+N61</f>
        <v>0</v>
      </c>
      <c r="O64" s="98">
        <f>O50+O39+O28+O17+O61</f>
        <v>0</v>
      </c>
    </row>
    <row r="66" spans="1:10">
      <c r="A66" s="327"/>
    </row>
    <row r="67" spans="1:10">
      <c r="A67" s="99" t="s">
        <v>27</v>
      </c>
    </row>
    <row r="68" spans="1:10" ht="15" thickBot="1">
      <c r="A68" s="46"/>
    </row>
    <row r="69" spans="1:10" ht="29.4" thickBot="1">
      <c r="A69" s="45" t="s">
        <v>28</v>
      </c>
    </row>
    <row r="72" spans="1:10" ht="30.6" customHeight="1">
      <c r="A72" s="387" t="s">
        <v>243</v>
      </c>
      <c r="B72" s="387"/>
      <c r="C72" s="387"/>
      <c r="D72" s="387"/>
      <c r="E72" s="387"/>
      <c r="F72" s="387"/>
      <c r="G72" s="387"/>
      <c r="H72" s="387"/>
      <c r="I72" s="387"/>
      <c r="J72" s="328"/>
    </row>
    <row r="73" spans="1:10" ht="40.5" customHeight="1">
      <c r="A73" s="387" t="s">
        <v>49</v>
      </c>
      <c r="B73" s="387"/>
      <c r="C73" s="387"/>
      <c r="D73" s="387"/>
      <c r="E73" s="387"/>
      <c r="F73" s="387"/>
      <c r="G73" s="387"/>
      <c r="H73" s="387"/>
      <c r="I73" s="387"/>
      <c r="J73" s="329"/>
    </row>
    <row r="74" spans="1:10" ht="19.95" customHeight="1">
      <c r="A74" s="382" t="s">
        <v>227</v>
      </c>
      <c r="B74" s="382"/>
      <c r="C74" s="382"/>
      <c r="D74" s="382"/>
      <c r="E74" s="382"/>
      <c r="F74" s="382"/>
      <c r="G74" s="382"/>
      <c r="H74" s="382"/>
      <c r="I74" s="382"/>
      <c r="J74" s="329"/>
    </row>
    <row r="75" spans="1:10" ht="51" customHeight="1">
      <c r="A75" s="387" t="s">
        <v>229</v>
      </c>
      <c r="B75" s="387"/>
      <c r="C75" s="387"/>
      <c r="D75" s="387"/>
      <c r="E75" s="387"/>
      <c r="F75" s="387"/>
      <c r="G75" s="387"/>
      <c r="H75" s="387"/>
      <c r="I75" s="387"/>
      <c r="J75" s="329"/>
    </row>
    <row r="76" spans="1:10">
      <c r="A76" s="32" t="s">
        <v>50</v>
      </c>
    </row>
    <row r="77" spans="1:10">
      <c r="A77" s="32" t="s">
        <v>51</v>
      </c>
    </row>
    <row r="78" spans="1:10" ht="13.5" hidden="1" customHeight="1"/>
    <row r="79" spans="1:10" ht="21" customHeight="1"/>
    <row r="80" spans="1:10" ht="22.5" customHeight="1">
      <c r="A80" s="383" t="s">
        <v>236</v>
      </c>
      <c r="B80" s="383"/>
      <c r="C80" s="383"/>
      <c r="D80" s="383"/>
      <c r="E80" s="383"/>
      <c r="F80" s="383"/>
      <c r="G80" s="383"/>
      <c r="H80" s="383"/>
      <c r="I80" s="383"/>
    </row>
    <row r="81" spans="1:9" ht="27.75" customHeight="1">
      <c r="A81" s="392"/>
      <c r="B81" s="393"/>
      <c r="C81" s="393"/>
      <c r="D81" s="393"/>
      <c r="E81" s="393"/>
      <c r="F81" s="393"/>
      <c r="G81" s="393"/>
      <c r="H81" s="393"/>
      <c r="I81" s="393"/>
    </row>
    <row r="82" spans="1:9" ht="36" customHeight="1">
      <c r="A82" s="382"/>
      <c r="B82" s="382"/>
      <c r="C82" s="382"/>
      <c r="D82" s="382"/>
      <c r="E82" s="382"/>
      <c r="F82" s="382"/>
      <c r="G82" s="382"/>
      <c r="H82" s="382"/>
      <c r="I82" s="382"/>
    </row>
    <row r="83" spans="1:9" ht="48.75" customHeight="1">
      <c r="A83" s="382"/>
      <c r="B83" s="382"/>
      <c r="C83" s="382"/>
      <c r="D83" s="382"/>
      <c r="E83" s="382"/>
      <c r="F83" s="382"/>
      <c r="G83" s="382"/>
      <c r="H83" s="382"/>
      <c r="I83" s="382"/>
    </row>
    <row r="84" spans="1:9" ht="62.25" customHeight="1">
      <c r="A84" s="382"/>
      <c r="B84" s="382"/>
      <c r="C84" s="382"/>
      <c r="D84" s="382"/>
      <c r="E84" s="382"/>
      <c r="F84" s="382"/>
      <c r="G84" s="382"/>
      <c r="H84" s="382"/>
      <c r="I84" s="382"/>
    </row>
    <row r="85" spans="1:9" ht="114.75" customHeight="1">
      <c r="A85" s="382"/>
      <c r="B85" s="382"/>
      <c r="C85" s="382"/>
      <c r="D85" s="382"/>
      <c r="E85" s="382"/>
      <c r="F85" s="382"/>
      <c r="G85" s="382"/>
      <c r="H85" s="382"/>
      <c r="I85" s="382"/>
    </row>
    <row r="86" spans="1:9" ht="21" customHeight="1">
      <c r="A86" s="393"/>
      <c r="B86" s="393"/>
      <c r="C86" s="393"/>
      <c r="D86" s="393"/>
      <c r="E86" s="393"/>
      <c r="F86" s="393"/>
      <c r="G86" s="393"/>
      <c r="H86" s="393"/>
      <c r="I86" s="393"/>
    </row>
    <row r="87" spans="1:9" ht="21.75" customHeight="1">
      <c r="A87" s="393"/>
      <c r="B87" s="393"/>
      <c r="C87" s="393"/>
      <c r="D87" s="393"/>
      <c r="E87" s="393"/>
      <c r="F87" s="393"/>
      <c r="G87" s="393"/>
      <c r="H87" s="393"/>
      <c r="I87" s="393"/>
    </row>
    <row r="88" spans="1:9" ht="52.5" customHeight="1">
      <c r="A88" s="382"/>
      <c r="B88" s="382"/>
      <c r="C88" s="382"/>
      <c r="D88" s="382"/>
      <c r="E88" s="382"/>
      <c r="F88" s="382"/>
      <c r="G88" s="382"/>
      <c r="H88" s="382"/>
      <c r="I88" s="382"/>
    </row>
    <row r="89" spans="1:9" ht="36" customHeight="1">
      <c r="A89" s="382"/>
      <c r="B89" s="382"/>
      <c r="C89" s="382"/>
      <c r="D89" s="382"/>
      <c r="E89" s="382"/>
      <c r="F89" s="382"/>
      <c r="G89" s="382"/>
      <c r="H89" s="382"/>
      <c r="I89" s="382"/>
    </row>
    <row r="90" spans="1:9" ht="69.75" customHeight="1">
      <c r="A90" s="382"/>
      <c r="B90" s="382"/>
      <c r="C90" s="382"/>
      <c r="D90" s="382"/>
      <c r="E90" s="382"/>
      <c r="F90" s="382"/>
      <c r="G90" s="382"/>
      <c r="H90" s="382"/>
      <c r="I90" s="382"/>
    </row>
    <row r="91" spans="1:9" ht="21" customHeight="1">
      <c r="A91" s="393"/>
      <c r="B91" s="393"/>
      <c r="C91" s="393"/>
      <c r="D91" s="393"/>
      <c r="E91" s="393"/>
      <c r="F91" s="393"/>
      <c r="G91" s="393"/>
      <c r="H91" s="393"/>
      <c r="I91" s="393"/>
    </row>
    <row r="92" spans="1:9" ht="21.75" customHeight="1">
      <c r="A92" s="392"/>
      <c r="B92" s="393"/>
      <c r="C92" s="393"/>
      <c r="D92" s="393"/>
      <c r="E92" s="393"/>
      <c r="F92" s="393"/>
      <c r="G92" s="393"/>
      <c r="H92" s="393"/>
      <c r="I92" s="393"/>
    </row>
    <row r="93" spans="1:9" ht="93" customHeight="1">
      <c r="A93" s="382"/>
      <c r="B93" s="382"/>
      <c r="C93" s="382"/>
      <c r="D93" s="382"/>
      <c r="E93" s="382"/>
      <c r="F93" s="382"/>
      <c r="G93" s="382"/>
      <c r="H93" s="382"/>
      <c r="I93" s="382"/>
    </row>
    <row r="94" spans="1:9" ht="71.25" customHeight="1">
      <c r="A94" s="382"/>
      <c r="B94" s="382"/>
      <c r="C94" s="382"/>
      <c r="D94" s="382"/>
      <c r="E94" s="382"/>
      <c r="F94" s="382"/>
      <c r="G94" s="382"/>
      <c r="H94" s="382"/>
      <c r="I94" s="382"/>
    </row>
    <row r="95" spans="1:9" ht="37.5" customHeight="1">
      <c r="A95" s="382"/>
      <c r="B95" s="382"/>
      <c r="C95" s="382"/>
      <c r="D95" s="382"/>
      <c r="E95" s="382"/>
      <c r="F95" s="382"/>
      <c r="G95" s="382"/>
      <c r="H95" s="382"/>
      <c r="I95" s="382"/>
    </row>
    <row r="96" spans="1:9" ht="36" customHeight="1">
      <c r="A96" s="382"/>
      <c r="B96" s="382"/>
      <c r="C96" s="382"/>
      <c r="D96" s="382"/>
      <c r="E96" s="382"/>
      <c r="F96" s="382"/>
      <c r="G96" s="382"/>
      <c r="H96" s="382"/>
      <c r="I96" s="382"/>
    </row>
    <row r="97" spans="1:9" ht="19.5" customHeight="1">
      <c r="A97" s="382"/>
      <c r="B97" s="382"/>
      <c r="C97" s="382"/>
      <c r="D97" s="382"/>
      <c r="E97" s="382"/>
      <c r="F97" s="382"/>
      <c r="G97" s="382"/>
      <c r="H97" s="382"/>
      <c r="I97" s="382"/>
    </row>
  </sheetData>
  <mergeCells count="29">
    <mergeCell ref="A88:I88"/>
    <mergeCell ref="A89:I89"/>
    <mergeCell ref="A95:I95"/>
    <mergeCell ref="A96:I96"/>
    <mergeCell ref="A97:I97"/>
    <mergeCell ref="A90:I90"/>
    <mergeCell ref="A91:I91"/>
    <mergeCell ref="A92:I92"/>
    <mergeCell ref="A93:I93"/>
    <mergeCell ref="A94:I94"/>
    <mergeCell ref="A84:I84"/>
    <mergeCell ref="A81:I81"/>
    <mergeCell ref="A85:I85"/>
    <mergeCell ref="A86:I86"/>
    <mergeCell ref="A87:I87"/>
    <mergeCell ref="A80:I80"/>
    <mergeCell ref="A82:I82"/>
    <mergeCell ref="A83:I83"/>
    <mergeCell ref="A2:O2"/>
    <mergeCell ref="A73:I73"/>
    <mergeCell ref="A6:O6"/>
    <mergeCell ref="D3:E3"/>
    <mergeCell ref="I3:J3"/>
    <mergeCell ref="K3:L3"/>
    <mergeCell ref="M3:N3"/>
    <mergeCell ref="A72:I72"/>
    <mergeCell ref="A74:I74"/>
    <mergeCell ref="A75:I75"/>
    <mergeCell ref="F3:G3"/>
  </mergeCells>
  <pageMargins left="0.7" right="0.7" top="0.78740157499999996" bottom="0.78740157499999996" header="0.3" footer="0.3"/>
  <pageSetup paperSize="8"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8"/>
  <sheetViews>
    <sheetView workbookViewId="0">
      <selection activeCell="B8" sqref="B8"/>
    </sheetView>
  </sheetViews>
  <sheetFormatPr defaultColWidth="106.33203125" defaultRowHeight="14.4"/>
  <cols>
    <col min="1" max="1" width="126.6640625" style="2" customWidth="1"/>
    <col min="2" max="16384" width="106.33203125" style="2"/>
  </cols>
  <sheetData>
    <row r="1" spans="1:2" ht="15" thickBot="1">
      <c r="A1" s="207" t="s">
        <v>52</v>
      </c>
    </row>
    <row r="3" spans="1:2">
      <c r="A3" s="152" t="s">
        <v>215</v>
      </c>
    </row>
    <row r="4" spans="1:2">
      <c r="A4" s="2" t="s">
        <v>216</v>
      </c>
    </row>
    <row r="5" spans="1:2">
      <c r="A5" s="231" t="s">
        <v>217</v>
      </c>
      <c r="B5" s="2" t="s">
        <v>226</v>
      </c>
    </row>
    <row r="6" spans="1:2">
      <c r="A6" s="232" t="s">
        <v>217</v>
      </c>
    </row>
    <row r="7" spans="1:2" ht="15.6" customHeight="1">
      <c r="A7" s="231" t="s">
        <v>225</v>
      </c>
    </row>
    <row r="8" spans="1:2" ht="112.2" customHeight="1">
      <c r="A8" s="2" t="s">
        <v>221</v>
      </c>
      <c r="B8" s="233"/>
    </row>
    <row r="9" spans="1:2" ht="111.6" customHeight="1">
      <c r="A9" s="2" t="s">
        <v>253</v>
      </c>
      <c r="B9" s="233"/>
    </row>
    <row r="10" spans="1:2" ht="101.4" customHeight="1">
      <c r="A10" s="2" t="s">
        <v>222</v>
      </c>
    </row>
    <row r="11" spans="1:2" ht="43.2">
      <c r="A11" s="2" t="s">
        <v>220</v>
      </c>
    </row>
    <row r="12" spans="1:2" ht="28.95" customHeight="1">
      <c r="A12" s="2" t="s">
        <v>218</v>
      </c>
    </row>
    <row r="13" spans="1:2" ht="43.2" customHeight="1">
      <c r="A13" s="152" t="s">
        <v>223</v>
      </c>
    </row>
    <row r="14" spans="1:2" ht="72">
      <c r="A14" s="2" t="s">
        <v>224</v>
      </c>
    </row>
    <row r="15" spans="1:2" ht="57.6">
      <c r="A15" s="2" t="s">
        <v>53</v>
      </c>
    </row>
    <row r="16" spans="1:2" ht="36" customHeight="1">
      <c r="A16" s="2" t="s">
        <v>54</v>
      </c>
    </row>
    <row r="17" spans="1:1" ht="28.8">
      <c r="A17" s="2" t="s">
        <v>55</v>
      </c>
    </row>
    <row r="18" spans="1:1" ht="27.6" customHeight="1">
      <c r="A18" s="2" t="s">
        <v>219</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37"/>
  <sheetViews>
    <sheetView zoomScale="82" zoomScaleNormal="82" workbookViewId="0">
      <selection activeCell="B13" sqref="B13"/>
    </sheetView>
  </sheetViews>
  <sheetFormatPr defaultColWidth="8.88671875" defaultRowHeight="14.4"/>
  <cols>
    <col min="1" max="1" width="8.88671875" style="46" bestFit="1" customWidth="1"/>
    <col min="2" max="2" width="51" style="46" customWidth="1"/>
    <col min="3" max="3" width="31.44140625" style="46" customWidth="1"/>
    <col min="4" max="4" width="20.6640625" style="46" customWidth="1"/>
    <col min="5" max="5" width="24" style="46" customWidth="1"/>
    <col min="6" max="6" width="16.88671875" style="46" customWidth="1"/>
    <col min="7" max="7" width="23.44140625" style="141" customWidth="1"/>
    <col min="8" max="8" width="16.44140625" style="142" bestFit="1" customWidth="1"/>
    <col min="9" max="9" width="25.6640625" style="142" customWidth="1"/>
    <col min="10" max="10" width="21.33203125" style="32" customWidth="1"/>
    <col min="11" max="11" width="16.44140625" style="32" bestFit="1" customWidth="1"/>
    <col min="12" max="12" width="15.44140625" style="32" bestFit="1" customWidth="1"/>
    <col min="13" max="13" width="22.6640625" style="32" customWidth="1"/>
    <col min="14" max="14" width="13.6640625" style="32" customWidth="1"/>
    <col min="15" max="15" width="32.6640625" style="32" customWidth="1"/>
    <col min="16" max="18" width="22.6640625" style="32" customWidth="1"/>
    <col min="19" max="16384" width="8.88671875" style="32"/>
  </cols>
  <sheetData>
    <row r="1" spans="1:18" ht="15" thickBot="1"/>
    <row r="2" spans="1:18" ht="15.75" customHeight="1" thickBot="1">
      <c r="A2" s="223"/>
      <c r="B2" s="224"/>
      <c r="C2" s="224"/>
      <c r="D2" s="409" t="s">
        <v>254</v>
      </c>
      <c r="E2" s="410"/>
      <c r="F2" s="410"/>
      <c r="G2" s="410"/>
      <c r="H2" s="410"/>
      <c r="I2" s="411"/>
      <c r="J2" s="401" t="s">
        <v>211</v>
      </c>
      <c r="K2" s="402"/>
      <c r="L2" s="402"/>
      <c r="M2" s="402"/>
      <c r="N2" s="402"/>
      <c r="O2" s="403"/>
      <c r="P2" s="404" t="s">
        <v>255</v>
      </c>
      <c r="Q2" s="405"/>
      <c r="R2" s="406"/>
    </row>
    <row r="3" spans="1:18" ht="43.2">
      <c r="A3" s="22" t="s">
        <v>56</v>
      </c>
      <c r="B3" s="24" t="s">
        <v>57</v>
      </c>
      <c r="C3" s="24" t="s">
        <v>58</v>
      </c>
      <c r="D3" s="24" t="s">
        <v>59</v>
      </c>
      <c r="E3" s="24" t="s">
        <v>60</v>
      </c>
      <c r="F3" s="24" t="s">
        <v>209</v>
      </c>
      <c r="G3" s="100" t="s">
        <v>256</v>
      </c>
      <c r="H3" s="100" t="s">
        <v>13</v>
      </c>
      <c r="I3" s="68" t="s">
        <v>210</v>
      </c>
      <c r="J3" s="24" t="s">
        <v>59</v>
      </c>
      <c r="K3" s="24" t="s">
        <v>60</v>
      </c>
      <c r="L3" s="24" t="s">
        <v>212</v>
      </c>
      <c r="M3" s="100" t="s">
        <v>257</v>
      </c>
      <c r="N3" s="100" t="s">
        <v>13</v>
      </c>
      <c r="O3" s="68" t="s">
        <v>213</v>
      </c>
      <c r="P3" s="100" t="s">
        <v>258</v>
      </c>
      <c r="Q3" s="100" t="s">
        <v>13</v>
      </c>
      <c r="R3" s="68" t="s">
        <v>61</v>
      </c>
    </row>
    <row r="4" spans="1:18" ht="29.4" thickBot="1">
      <c r="A4" s="101"/>
      <c r="B4" s="102" t="s">
        <v>62</v>
      </c>
      <c r="C4" s="102"/>
      <c r="D4" s="102"/>
      <c r="E4" s="102"/>
      <c r="F4" s="102"/>
      <c r="G4" s="103"/>
      <c r="H4" s="107"/>
      <c r="I4" s="108"/>
      <c r="J4" s="102"/>
      <c r="K4" s="102"/>
      <c r="L4" s="102"/>
      <c r="M4" s="103"/>
      <c r="N4" s="107"/>
      <c r="O4" s="108"/>
      <c r="P4" s="103"/>
      <c r="Q4" s="107"/>
      <c r="R4" s="108"/>
    </row>
    <row r="5" spans="1:18">
      <c r="A5" s="330" t="s">
        <v>63</v>
      </c>
      <c r="B5" s="331" t="s">
        <v>64</v>
      </c>
      <c r="C5" s="245"/>
      <c r="D5" s="115"/>
      <c r="E5" s="115"/>
      <c r="F5" s="332"/>
      <c r="G5" s="30"/>
      <c r="H5" s="194"/>
      <c r="I5" s="195"/>
      <c r="J5" s="115"/>
      <c r="K5" s="115"/>
      <c r="L5" s="332"/>
      <c r="M5" s="30"/>
      <c r="N5" s="194"/>
      <c r="O5" s="195"/>
      <c r="P5" s="30"/>
      <c r="Q5" s="194"/>
      <c r="R5" s="195"/>
    </row>
    <row r="6" spans="1:18" ht="28.8">
      <c r="A6" s="165" t="s">
        <v>65</v>
      </c>
      <c r="B6" s="357" t="s">
        <v>214</v>
      </c>
      <c r="C6" s="121" t="s">
        <v>66</v>
      </c>
      <c r="D6" s="166"/>
      <c r="E6" s="122" t="s">
        <v>67</v>
      </c>
      <c r="F6" s="360">
        <v>1</v>
      </c>
      <c r="G6" s="123">
        <f t="shared" ref="G6:G20" si="0">D6*F6</f>
        <v>0</v>
      </c>
      <c r="H6" s="123">
        <f>0.21*G6</f>
        <v>0</v>
      </c>
      <c r="I6" s="203">
        <f>G6+H6</f>
        <v>0</v>
      </c>
      <c r="J6" s="166"/>
      <c r="K6" s="122" t="s">
        <v>67</v>
      </c>
      <c r="L6" s="360">
        <v>1</v>
      </c>
      <c r="M6" s="123">
        <f t="shared" ref="M6:M11" si="1">J6*L6</f>
        <v>0</v>
      </c>
      <c r="N6" s="123">
        <f>0.21*M6</f>
        <v>0</v>
      </c>
      <c r="O6" s="203">
        <f>M6+N6</f>
        <v>0</v>
      </c>
      <c r="P6" s="123">
        <f>G6+M6</f>
        <v>0</v>
      </c>
      <c r="Q6" s="123">
        <f>H6+N6</f>
        <v>0</v>
      </c>
      <c r="R6" s="203">
        <f>I6+O6</f>
        <v>0</v>
      </c>
    </row>
    <row r="7" spans="1:18" ht="28.5" customHeight="1">
      <c r="A7" s="165" t="s">
        <v>68</v>
      </c>
      <c r="B7" s="358" t="s">
        <v>263</v>
      </c>
      <c r="C7" s="121" t="s">
        <v>69</v>
      </c>
      <c r="D7" s="166"/>
      <c r="E7" s="122" t="s">
        <v>67</v>
      </c>
      <c r="F7" s="360">
        <v>6</v>
      </c>
      <c r="G7" s="123">
        <f t="shared" si="0"/>
        <v>0</v>
      </c>
      <c r="H7" s="123">
        <f t="shared" ref="H7:H30" si="2">0.21*G7</f>
        <v>0</v>
      </c>
      <c r="I7" s="204">
        <f t="shared" ref="I7:I26" si="3">G7+H7</f>
        <v>0</v>
      </c>
      <c r="J7" s="166"/>
      <c r="K7" s="122" t="s">
        <v>67</v>
      </c>
      <c r="L7" s="360">
        <v>12</v>
      </c>
      <c r="M7" s="123">
        <f t="shared" si="1"/>
        <v>0</v>
      </c>
      <c r="N7" s="123">
        <f t="shared" ref="N7:N23" si="4">0.21*M7</f>
        <v>0</v>
      </c>
      <c r="O7" s="204">
        <f t="shared" ref="O7:O23" si="5">M7+N7</f>
        <v>0</v>
      </c>
      <c r="P7" s="123">
        <f t="shared" ref="P7:P30" si="6">G7+M7</f>
        <v>0</v>
      </c>
      <c r="Q7" s="123">
        <f t="shared" ref="Q7:Q30" si="7">H7+N7</f>
        <v>0</v>
      </c>
      <c r="R7" s="203">
        <f t="shared" ref="R7:R30" si="8">I7+O7</f>
        <v>0</v>
      </c>
    </row>
    <row r="8" spans="1:18" ht="23.25" customHeight="1">
      <c r="A8" s="165" t="s">
        <v>70</v>
      </c>
      <c r="B8" s="358" t="s">
        <v>71</v>
      </c>
      <c r="C8" s="121" t="s">
        <v>69</v>
      </c>
      <c r="D8" s="166"/>
      <c r="E8" s="122" t="s">
        <v>67</v>
      </c>
      <c r="F8" s="360">
        <v>5</v>
      </c>
      <c r="G8" s="123">
        <f t="shared" si="0"/>
        <v>0</v>
      </c>
      <c r="H8" s="167">
        <f t="shared" si="2"/>
        <v>0</v>
      </c>
      <c r="I8" s="204">
        <f t="shared" si="3"/>
        <v>0</v>
      </c>
      <c r="J8" s="166"/>
      <c r="K8" s="122" t="s">
        <v>67</v>
      </c>
      <c r="L8" s="360">
        <v>13</v>
      </c>
      <c r="M8" s="123">
        <f t="shared" si="1"/>
        <v>0</v>
      </c>
      <c r="N8" s="167">
        <f t="shared" si="4"/>
        <v>0</v>
      </c>
      <c r="O8" s="204">
        <f t="shared" si="5"/>
        <v>0</v>
      </c>
      <c r="P8" s="123">
        <f t="shared" si="6"/>
        <v>0</v>
      </c>
      <c r="Q8" s="123">
        <f t="shared" si="7"/>
        <v>0</v>
      </c>
      <c r="R8" s="203">
        <f t="shared" si="8"/>
        <v>0</v>
      </c>
    </row>
    <row r="9" spans="1:18" s="333" customFormat="1">
      <c r="A9" s="165" t="s">
        <v>72</v>
      </c>
      <c r="B9" s="358" t="s">
        <v>73</v>
      </c>
      <c r="C9" s="121" t="s">
        <v>69</v>
      </c>
      <c r="D9" s="166"/>
      <c r="E9" s="122" t="s">
        <v>67</v>
      </c>
      <c r="F9" s="360">
        <v>0</v>
      </c>
      <c r="G9" s="172">
        <f t="shared" si="0"/>
        <v>0</v>
      </c>
      <c r="H9" s="167">
        <f t="shared" si="2"/>
        <v>0</v>
      </c>
      <c r="I9" s="204">
        <f t="shared" si="3"/>
        <v>0</v>
      </c>
      <c r="J9" s="166"/>
      <c r="K9" s="122" t="s">
        <v>67</v>
      </c>
      <c r="L9" s="360">
        <v>2</v>
      </c>
      <c r="M9" s="172">
        <f t="shared" si="1"/>
        <v>0</v>
      </c>
      <c r="N9" s="167">
        <f t="shared" si="4"/>
        <v>0</v>
      </c>
      <c r="O9" s="204">
        <f t="shared" si="5"/>
        <v>0</v>
      </c>
      <c r="P9" s="123">
        <f t="shared" si="6"/>
        <v>0</v>
      </c>
      <c r="Q9" s="123">
        <f t="shared" si="7"/>
        <v>0</v>
      </c>
      <c r="R9" s="203">
        <f t="shared" si="8"/>
        <v>0</v>
      </c>
    </row>
    <row r="10" spans="1:18" ht="22.8">
      <c r="A10" s="165" t="s">
        <v>74</v>
      </c>
      <c r="B10" s="358" t="s">
        <v>75</v>
      </c>
      <c r="C10" s="121" t="s">
        <v>69</v>
      </c>
      <c r="D10" s="166"/>
      <c r="E10" s="122" t="s">
        <v>67</v>
      </c>
      <c r="F10" s="360">
        <v>0</v>
      </c>
      <c r="G10" s="123">
        <f t="shared" si="0"/>
        <v>0</v>
      </c>
      <c r="H10" s="167">
        <f t="shared" si="2"/>
        <v>0</v>
      </c>
      <c r="I10" s="204">
        <f t="shared" si="3"/>
        <v>0</v>
      </c>
      <c r="J10" s="166"/>
      <c r="K10" s="122" t="s">
        <v>67</v>
      </c>
      <c r="L10" s="360">
        <v>8</v>
      </c>
      <c r="M10" s="123">
        <f t="shared" si="1"/>
        <v>0</v>
      </c>
      <c r="N10" s="167">
        <f t="shared" si="4"/>
        <v>0</v>
      </c>
      <c r="O10" s="204">
        <f t="shared" si="5"/>
        <v>0</v>
      </c>
      <c r="P10" s="123">
        <f t="shared" si="6"/>
        <v>0</v>
      </c>
      <c r="Q10" s="123">
        <f t="shared" si="7"/>
        <v>0</v>
      </c>
      <c r="R10" s="203">
        <f t="shared" si="8"/>
        <v>0</v>
      </c>
    </row>
    <row r="11" spans="1:18" ht="22.8">
      <c r="A11" s="165" t="s">
        <v>76</v>
      </c>
      <c r="B11" s="358" t="s">
        <v>208</v>
      </c>
      <c r="C11" s="121" t="s">
        <v>69</v>
      </c>
      <c r="D11" s="166"/>
      <c r="E11" s="122" t="s">
        <v>67</v>
      </c>
      <c r="F11" s="360">
        <v>0</v>
      </c>
      <c r="G11" s="167">
        <f t="shared" si="0"/>
        <v>0</v>
      </c>
      <c r="H11" s="167">
        <f t="shared" si="2"/>
        <v>0</v>
      </c>
      <c r="I11" s="204">
        <f t="shared" si="3"/>
        <v>0</v>
      </c>
      <c r="J11" s="166"/>
      <c r="K11" s="122" t="s">
        <v>67</v>
      </c>
      <c r="L11" s="360">
        <v>2</v>
      </c>
      <c r="M11" s="167">
        <f t="shared" si="1"/>
        <v>0</v>
      </c>
      <c r="N11" s="167">
        <f t="shared" si="4"/>
        <v>0</v>
      </c>
      <c r="O11" s="204">
        <f t="shared" si="5"/>
        <v>0</v>
      </c>
      <c r="P11" s="123">
        <f t="shared" si="6"/>
        <v>0</v>
      </c>
      <c r="Q11" s="123">
        <f t="shared" si="7"/>
        <v>0</v>
      </c>
      <c r="R11" s="203">
        <f t="shared" si="8"/>
        <v>0</v>
      </c>
    </row>
    <row r="12" spans="1:18" ht="43.2">
      <c r="A12" s="165" t="s">
        <v>77</v>
      </c>
      <c r="B12" s="358" t="s">
        <v>259</v>
      </c>
      <c r="C12" s="121" t="s">
        <v>78</v>
      </c>
      <c r="D12" s="166"/>
      <c r="E12" s="122" t="s">
        <v>79</v>
      </c>
      <c r="F12" s="360">
        <v>6.5</v>
      </c>
      <c r="G12" s="123">
        <f>D12*F12</f>
        <v>0</v>
      </c>
      <c r="H12" s="172">
        <f t="shared" si="2"/>
        <v>0</v>
      </c>
      <c r="I12" s="204">
        <f t="shared" si="3"/>
        <v>0</v>
      </c>
      <c r="J12" s="166"/>
      <c r="K12" s="122" t="s">
        <v>79</v>
      </c>
      <c r="L12" s="360">
        <v>12</v>
      </c>
      <c r="M12" s="123">
        <f>J12*L12</f>
        <v>0</v>
      </c>
      <c r="N12" s="172">
        <f t="shared" si="4"/>
        <v>0</v>
      </c>
      <c r="O12" s="204">
        <f t="shared" si="5"/>
        <v>0</v>
      </c>
      <c r="P12" s="123">
        <f t="shared" si="6"/>
        <v>0</v>
      </c>
      <c r="Q12" s="123">
        <f t="shared" si="7"/>
        <v>0</v>
      </c>
      <c r="R12" s="203">
        <f t="shared" si="8"/>
        <v>0</v>
      </c>
    </row>
    <row r="13" spans="1:18" ht="43.2">
      <c r="A13" s="165" t="s">
        <v>80</v>
      </c>
      <c r="B13" s="358" t="s">
        <v>81</v>
      </c>
      <c r="C13" s="121" t="s">
        <v>78</v>
      </c>
      <c r="D13" s="166"/>
      <c r="E13" s="122" t="s">
        <v>79</v>
      </c>
      <c r="F13" s="360">
        <v>6.5</v>
      </c>
      <c r="G13" s="123">
        <f t="shared" ref="G13:G14" si="9">D13*F13</f>
        <v>0</v>
      </c>
      <c r="H13" s="123">
        <f t="shared" si="2"/>
        <v>0</v>
      </c>
      <c r="I13" s="204">
        <f t="shared" si="3"/>
        <v>0</v>
      </c>
      <c r="J13" s="166"/>
      <c r="K13" s="122" t="s">
        <v>79</v>
      </c>
      <c r="L13" s="360">
        <v>12</v>
      </c>
      <c r="M13" s="123">
        <f t="shared" ref="M13:M23" si="10">J13*L13</f>
        <v>0</v>
      </c>
      <c r="N13" s="123">
        <f t="shared" si="4"/>
        <v>0</v>
      </c>
      <c r="O13" s="204">
        <f t="shared" si="5"/>
        <v>0</v>
      </c>
      <c r="P13" s="123">
        <f t="shared" si="6"/>
        <v>0</v>
      </c>
      <c r="Q13" s="123">
        <f t="shared" si="7"/>
        <v>0</v>
      </c>
      <c r="R13" s="203">
        <f t="shared" si="8"/>
        <v>0</v>
      </c>
    </row>
    <row r="14" spans="1:18" ht="43.8" thickBot="1">
      <c r="A14" s="307" t="s">
        <v>82</v>
      </c>
      <c r="B14" s="359" t="s">
        <v>83</v>
      </c>
      <c r="C14" s="128" t="s">
        <v>78</v>
      </c>
      <c r="D14" s="173"/>
      <c r="E14" s="174" t="s">
        <v>79</v>
      </c>
      <c r="F14" s="344">
        <v>6.5</v>
      </c>
      <c r="G14" s="130">
        <f t="shared" si="9"/>
        <v>0</v>
      </c>
      <c r="H14" s="130">
        <f t="shared" si="2"/>
        <v>0</v>
      </c>
      <c r="I14" s="204">
        <f t="shared" si="3"/>
        <v>0</v>
      </c>
      <c r="J14" s="173"/>
      <c r="K14" s="174" t="s">
        <v>79</v>
      </c>
      <c r="L14" s="361">
        <v>12</v>
      </c>
      <c r="M14" s="130">
        <f t="shared" si="10"/>
        <v>0</v>
      </c>
      <c r="N14" s="130">
        <f t="shared" si="4"/>
        <v>0</v>
      </c>
      <c r="O14" s="204">
        <f t="shared" si="5"/>
        <v>0</v>
      </c>
      <c r="P14" s="158">
        <f t="shared" si="6"/>
        <v>0</v>
      </c>
      <c r="Q14" s="130">
        <f t="shared" si="7"/>
        <v>0</v>
      </c>
      <c r="R14" s="222">
        <f t="shared" si="8"/>
        <v>0</v>
      </c>
    </row>
    <row r="15" spans="1:18" ht="43.2">
      <c r="A15" s="334" t="s">
        <v>84</v>
      </c>
      <c r="B15" s="335" t="s">
        <v>85</v>
      </c>
      <c r="C15" s="121" t="s">
        <v>86</v>
      </c>
      <c r="D15" s="336"/>
      <c r="E15" s="122" t="s">
        <v>87</v>
      </c>
      <c r="F15" s="337">
        <v>6.5</v>
      </c>
      <c r="G15" s="123">
        <f t="shared" si="0"/>
        <v>0</v>
      </c>
      <c r="H15" s="30">
        <f t="shared" si="2"/>
        <v>0</v>
      </c>
      <c r="I15" s="202">
        <f t="shared" si="3"/>
        <v>0</v>
      </c>
      <c r="J15" s="336"/>
      <c r="K15" s="122" t="s">
        <v>87</v>
      </c>
      <c r="L15" s="332">
        <v>12</v>
      </c>
      <c r="M15" s="123">
        <f t="shared" si="10"/>
        <v>0</v>
      </c>
      <c r="N15" s="30">
        <f t="shared" si="4"/>
        <v>0</v>
      </c>
      <c r="O15" s="202">
        <f t="shared" si="5"/>
        <v>0</v>
      </c>
      <c r="P15" s="221">
        <f t="shared" si="6"/>
        <v>0</v>
      </c>
      <c r="Q15" s="167">
        <f t="shared" si="7"/>
        <v>0</v>
      </c>
      <c r="R15" s="204">
        <f t="shared" si="8"/>
        <v>0</v>
      </c>
    </row>
    <row r="16" spans="1:18" ht="43.2">
      <c r="A16" s="334" t="s">
        <v>88</v>
      </c>
      <c r="B16" s="335" t="s">
        <v>89</v>
      </c>
      <c r="C16" s="157" t="s">
        <v>78</v>
      </c>
      <c r="D16" s="336"/>
      <c r="E16" s="122" t="s">
        <v>79</v>
      </c>
      <c r="F16" s="337">
        <v>6.5</v>
      </c>
      <c r="G16" s="123">
        <f t="shared" si="0"/>
        <v>0</v>
      </c>
      <c r="H16" s="172">
        <f t="shared" si="2"/>
        <v>0</v>
      </c>
      <c r="I16" s="205">
        <f t="shared" si="3"/>
        <v>0</v>
      </c>
      <c r="J16" s="336"/>
      <c r="K16" s="122" t="s">
        <v>79</v>
      </c>
      <c r="L16" s="337">
        <v>12</v>
      </c>
      <c r="M16" s="123">
        <f t="shared" si="10"/>
        <v>0</v>
      </c>
      <c r="N16" s="172">
        <f t="shared" si="4"/>
        <v>0</v>
      </c>
      <c r="O16" s="205">
        <f t="shared" si="5"/>
        <v>0</v>
      </c>
      <c r="P16" s="123">
        <f t="shared" si="6"/>
        <v>0</v>
      </c>
      <c r="Q16" s="123">
        <f t="shared" si="7"/>
        <v>0</v>
      </c>
      <c r="R16" s="203">
        <f t="shared" si="8"/>
        <v>0</v>
      </c>
    </row>
    <row r="17" spans="1:18" ht="43.2">
      <c r="A17" s="334" t="s">
        <v>90</v>
      </c>
      <c r="B17" s="335" t="s">
        <v>91</v>
      </c>
      <c r="C17" s="157" t="s">
        <v>78</v>
      </c>
      <c r="D17" s="336"/>
      <c r="E17" s="122" t="s">
        <v>79</v>
      </c>
      <c r="F17" s="337">
        <v>6.5</v>
      </c>
      <c r="G17" s="123">
        <f t="shared" si="0"/>
        <v>0</v>
      </c>
      <c r="H17" s="123">
        <f t="shared" si="2"/>
        <v>0</v>
      </c>
      <c r="I17" s="203">
        <f t="shared" si="3"/>
        <v>0</v>
      </c>
      <c r="J17" s="336"/>
      <c r="K17" s="122" t="s">
        <v>79</v>
      </c>
      <c r="L17" s="337">
        <v>12</v>
      </c>
      <c r="M17" s="123">
        <f t="shared" si="10"/>
        <v>0</v>
      </c>
      <c r="N17" s="123">
        <f t="shared" si="4"/>
        <v>0</v>
      </c>
      <c r="O17" s="203">
        <f t="shared" si="5"/>
        <v>0</v>
      </c>
      <c r="P17" s="123">
        <f t="shared" si="6"/>
        <v>0</v>
      </c>
      <c r="Q17" s="123">
        <f t="shared" si="7"/>
        <v>0</v>
      </c>
      <c r="R17" s="203">
        <f t="shared" si="8"/>
        <v>0</v>
      </c>
    </row>
    <row r="18" spans="1:18" ht="43.2">
      <c r="A18" s="334" t="s">
        <v>92</v>
      </c>
      <c r="B18" s="335" t="s">
        <v>93</v>
      </c>
      <c r="C18" s="121" t="s">
        <v>78</v>
      </c>
      <c r="D18" s="336"/>
      <c r="E18" s="122" t="s">
        <v>79</v>
      </c>
      <c r="F18" s="337">
        <v>6.5</v>
      </c>
      <c r="G18" s="123">
        <f t="shared" si="0"/>
        <v>0</v>
      </c>
      <c r="H18" s="172">
        <f t="shared" si="2"/>
        <v>0</v>
      </c>
      <c r="I18" s="203">
        <f t="shared" si="3"/>
        <v>0</v>
      </c>
      <c r="J18" s="336"/>
      <c r="K18" s="122" t="s">
        <v>79</v>
      </c>
      <c r="L18" s="337">
        <v>12</v>
      </c>
      <c r="M18" s="123">
        <f t="shared" si="10"/>
        <v>0</v>
      </c>
      <c r="N18" s="172">
        <f t="shared" si="4"/>
        <v>0</v>
      </c>
      <c r="O18" s="203">
        <f t="shared" si="5"/>
        <v>0</v>
      </c>
      <c r="P18" s="123">
        <f t="shared" si="6"/>
        <v>0</v>
      </c>
      <c r="Q18" s="123">
        <f t="shared" si="7"/>
        <v>0</v>
      </c>
      <c r="R18" s="203">
        <f t="shared" si="8"/>
        <v>0</v>
      </c>
    </row>
    <row r="19" spans="1:18" ht="43.2">
      <c r="A19" s="334" t="s">
        <v>94</v>
      </c>
      <c r="B19" s="338" t="s">
        <v>95</v>
      </c>
      <c r="C19" s="192" t="s">
        <v>78</v>
      </c>
      <c r="D19" s="336"/>
      <c r="E19" s="122" t="s">
        <v>79</v>
      </c>
      <c r="F19" s="337">
        <v>6.5</v>
      </c>
      <c r="G19" s="123">
        <f t="shared" si="0"/>
        <v>0</v>
      </c>
      <c r="H19" s="158">
        <f t="shared" si="2"/>
        <v>0</v>
      </c>
      <c r="I19" s="203">
        <f t="shared" si="3"/>
        <v>0</v>
      </c>
      <c r="J19" s="336"/>
      <c r="K19" s="122" t="s">
        <v>79</v>
      </c>
      <c r="L19" s="337">
        <v>12</v>
      </c>
      <c r="M19" s="123">
        <f t="shared" si="10"/>
        <v>0</v>
      </c>
      <c r="N19" s="158">
        <f t="shared" si="4"/>
        <v>0</v>
      </c>
      <c r="O19" s="203">
        <f t="shared" si="5"/>
        <v>0</v>
      </c>
      <c r="P19" s="123">
        <f t="shared" si="6"/>
        <v>0</v>
      </c>
      <c r="Q19" s="123">
        <f t="shared" si="7"/>
        <v>0</v>
      </c>
      <c r="R19" s="203">
        <f t="shared" si="8"/>
        <v>0</v>
      </c>
    </row>
    <row r="20" spans="1:18" ht="43.2">
      <c r="A20" s="334" t="s">
        <v>96</v>
      </c>
      <c r="B20" s="335" t="s">
        <v>97</v>
      </c>
      <c r="C20" s="121" t="s">
        <v>78</v>
      </c>
      <c r="D20" s="336"/>
      <c r="E20" s="121" t="s">
        <v>79</v>
      </c>
      <c r="F20" s="337">
        <v>6.5</v>
      </c>
      <c r="G20" s="123">
        <f t="shared" si="0"/>
        <v>0</v>
      </c>
      <c r="H20" s="123">
        <f t="shared" si="2"/>
        <v>0</v>
      </c>
      <c r="I20" s="203">
        <f t="shared" si="3"/>
        <v>0</v>
      </c>
      <c r="J20" s="336"/>
      <c r="K20" s="121" t="s">
        <v>79</v>
      </c>
      <c r="L20" s="337">
        <v>12</v>
      </c>
      <c r="M20" s="123">
        <f t="shared" si="10"/>
        <v>0</v>
      </c>
      <c r="N20" s="123">
        <f t="shared" si="4"/>
        <v>0</v>
      </c>
      <c r="O20" s="203">
        <f t="shared" si="5"/>
        <v>0</v>
      </c>
      <c r="P20" s="123">
        <f t="shared" si="6"/>
        <v>0</v>
      </c>
      <c r="Q20" s="123">
        <f t="shared" si="7"/>
        <v>0</v>
      </c>
      <c r="R20" s="203">
        <f t="shared" si="8"/>
        <v>0</v>
      </c>
    </row>
    <row r="21" spans="1:18" ht="43.2">
      <c r="A21" s="339" t="s">
        <v>98</v>
      </c>
      <c r="B21" s="338" t="s">
        <v>99</v>
      </c>
      <c r="C21" s="340" t="s">
        <v>78</v>
      </c>
      <c r="D21" s="336"/>
      <c r="E21" s="340" t="s">
        <v>79</v>
      </c>
      <c r="F21" s="337">
        <v>6.5</v>
      </c>
      <c r="G21" s="341">
        <f t="shared" ref="G21:G26" si="11">D21*F21</f>
        <v>0</v>
      </c>
      <c r="H21" s="167">
        <f t="shared" si="2"/>
        <v>0</v>
      </c>
      <c r="I21" s="206">
        <f t="shared" si="3"/>
        <v>0</v>
      </c>
      <c r="J21" s="336"/>
      <c r="K21" s="340" t="s">
        <v>79</v>
      </c>
      <c r="L21" s="337">
        <v>12</v>
      </c>
      <c r="M21" s="341">
        <f t="shared" si="10"/>
        <v>0</v>
      </c>
      <c r="N21" s="167">
        <f t="shared" si="4"/>
        <v>0</v>
      </c>
      <c r="O21" s="206">
        <f t="shared" si="5"/>
        <v>0</v>
      </c>
      <c r="P21" s="123">
        <f t="shared" si="6"/>
        <v>0</v>
      </c>
      <c r="Q21" s="123">
        <f t="shared" si="7"/>
        <v>0</v>
      </c>
      <c r="R21" s="203">
        <f t="shared" si="8"/>
        <v>0</v>
      </c>
    </row>
    <row r="22" spans="1:18" ht="43.2">
      <c r="A22" s="225" t="s">
        <v>100</v>
      </c>
      <c r="B22" s="335" t="s">
        <v>101</v>
      </c>
      <c r="C22" s="340" t="s">
        <v>78</v>
      </c>
      <c r="D22" s="336"/>
      <c r="E22" s="121" t="s">
        <v>79</v>
      </c>
      <c r="F22" s="337">
        <v>6.5</v>
      </c>
      <c r="G22" s="123">
        <f t="shared" si="11"/>
        <v>0</v>
      </c>
      <c r="H22" s="123">
        <f t="shared" si="2"/>
        <v>0</v>
      </c>
      <c r="I22" s="203">
        <f t="shared" si="3"/>
        <v>0</v>
      </c>
      <c r="J22" s="336"/>
      <c r="K22" s="121" t="s">
        <v>79</v>
      </c>
      <c r="L22" s="337">
        <v>12</v>
      </c>
      <c r="M22" s="123">
        <f t="shared" si="10"/>
        <v>0</v>
      </c>
      <c r="N22" s="123">
        <f t="shared" si="4"/>
        <v>0</v>
      </c>
      <c r="O22" s="203">
        <f t="shared" si="5"/>
        <v>0</v>
      </c>
      <c r="P22" s="123">
        <f t="shared" si="6"/>
        <v>0</v>
      </c>
      <c r="Q22" s="123">
        <f t="shared" si="7"/>
        <v>0</v>
      </c>
      <c r="R22" s="203">
        <f t="shared" si="8"/>
        <v>0</v>
      </c>
    </row>
    <row r="23" spans="1:18" ht="15" thickBot="1">
      <c r="A23" s="307" t="s">
        <v>102</v>
      </c>
      <c r="B23" s="129" t="s">
        <v>103</v>
      </c>
      <c r="C23" s="342" t="s">
        <v>104</v>
      </c>
      <c r="D23" s="343"/>
      <c r="E23" s="128" t="s">
        <v>105</v>
      </c>
      <c r="F23" s="344">
        <f>ROUND(20/12*6.5,0)</f>
        <v>11</v>
      </c>
      <c r="G23" s="130">
        <f t="shared" si="11"/>
        <v>0</v>
      </c>
      <c r="H23" s="167">
        <f t="shared" si="2"/>
        <v>0</v>
      </c>
      <c r="I23" s="204">
        <f t="shared" si="3"/>
        <v>0</v>
      </c>
      <c r="J23" s="345"/>
      <c r="K23" s="128" t="s">
        <v>105</v>
      </c>
      <c r="L23" s="344">
        <v>20</v>
      </c>
      <c r="M23" s="130">
        <f t="shared" si="10"/>
        <v>0</v>
      </c>
      <c r="N23" s="167">
        <f t="shared" si="4"/>
        <v>0</v>
      </c>
      <c r="O23" s="204">
        <f t="shared" si="5"/>
        <v>0</v>
      </c>
      <c r="P23" s="158">
        <f t="shared" si="6"/>
        <v>0</v>
      </c>
      <c r="Q23" s="158">
        <f t="shared" si="7"/>
        <v>0</v>
      </c>
      <c r="R23" s="205">
        <f t="shared" si="8"/>
        <v>0</v>
      </c>
    </row>
    <row r="24" spans="1:18" ht="15" thickBot="1">
      <c r="A24" s="398" t="s">
        <v>106</v>
      </c>
      <c r="B24" s="346" t="s">
        <v>107</v>
      </c>
      <c r="C24" s="347"/>
      <c r="D24" s="348"/>
      <c r="E24" s="128"/>
      <c r="F24" s="344"/>
      <c r="G24" s="130"/>
      <c r="H24" s="30"/>
      <c r="I24" s="202"/>
      <c r="J24" s="348"/>
      <c r="K24" s="128"/>
      <c r="L24" s="344"/>
      <c r="M24" s="130"/>
      <c r="N24" s="30"/>
      <c r="O24" s="202"/>
      <c r="P24" s="214">
        <f t="shared" si="6"/>
        <v>0</v>
      </c>
      <c r="Q24" s="135">
        <f t="shared" si="7"/>
        <v>0</v>
      </c>
      <c r="R24" s="215">
        <f t="shared" si="8"/>
        <v>0</v>
      </c>
    </row>
    <row r="25" spans="1:18" ht="15" thickBot="1">
      <c r="A25" s="399"/>
      <c r="B25" s="129" t="s">
        <v>108</v>
      </c>
      <c r="C25" s="347" t="s">
        <v>109</v>
      </c>
      <c r="D25" s="349"/>
      <c r="E25" s="128" t="s">
        <v>110</v>
      </c>
      <c r="F25" s="344">
        <f>ROUND(1400/12*6.5,0)</f>
        <v>758</v>
      </c>
      <c r="G25" s="130">
        <f t="shared" si="11"/>
        <v>0</v>
      </c>
      <c r="H25" s="30">
        <f t="shared" si="2"/>
        <v>0</v>
      </c>
      <c r="I25" s="202">
        <f t="shared" si="3"/>
        <v>0</v>
      </c>
      <c r="J25" s="349"/>
      <c r="K25" s="128" t="s">
        <v>110</v>
      </c>
      <c r="L25" s="114">
        <v>1400</v>
      </c>
      <c r="M25" s="130">
        <f t="shared" ref="M25:M27" si="12">J25*L25</f>
        <v>0</v>
      </c>
      <c r="N25" s="30">
        <f t="shared" ref="N25:N30" si="13">0.21*M25</f>
        <v>0</v>
      </c>
      <c r="O25" s="202">
        <f t="shared" ref="O25:O30" si="14">M25+N25</f>
        <v>0</v>
      </c>
      <c r="P25" s="216">
        <f t="shared" si="6"/>
        <v>0</v>
      </c>
      <c r="Q25" s="217">
        <f t="shared" si="7"/>
        <v>0</v>
      </c>
      <c r="R25" s="218">
        <f t="shared" si="8"/>
        <v>0</v>
      </c>
    </row>
    <row r="26" spans="1:18" ht="15" thickBot="1">
      <c r="A26" s="399"/>
      <c r="B26" s="129" t="s">
        <v>111</v>
      </c>
      <c r="C26" s="347" t="s">
        <v>109</v>
      </c>
      <c r="D26" s="349"/>
      <c r="E26" s="128" t="s">
        <v>110</v>
      </c>
      <c r="F26" s="344">
        <f>ROUND(1500/12*6.5,0)</f>
        <v>813</v>
      </c>
      <c r="G26" s="130">
        <f t="shared" si="11"/>
        <v>0</v>
      </c>
      <c r="H26" s="30">
        <f t="shared" si="2"/>
        <v>0</v>
      </c>
      <c r="I26" s="202">
        <f t="shared" si="3"/>
        <v>0</v>
      </c>
      <c r="J26" s="349"/>
      <c r="K26" s="128" t="s">
        <v>110</v>
      </c>
      <c r="L26" s="114">
        <v>1500</v>
      </c>
      <c r="M26" s="130">
        <f t="shared" si="12"/>
        <v>0</v>
      </c>
      <c r="N26" s="30">
        <f t="shared" si="13"/>
        <v>0</v>
      </c>
      <c r="O26" s="202">
        <f t="shared" si="14"/>
        <v>0</v>
      </c>
      <c r="P26" s="216">
        <f t="shared" si="6"/>
        <v>0</v>
      </c>
      <c r="Q26" s="217">
        <f t="shared" si="7"/>
        <v>0</v>
      </c>
      <c r="R26" s="218">
        <f t="shared" si="8"/>
        <v>0</v>
      </c>
    </row>
    <row r="27" spans="1:18" ht="27.6" customHeight="1" thickBot="1">
      <c r="A27" s="400"/>
      <c r="B27" s="129" t="s">
        <v>112</v>
      </c>
      <c r="C27" s="347" t="s">
        <v>113</v>
      </c>
      <c r="D27" s="349"/>
      <c r="E27" s="128" t="s">
        <v>114</v>
      </c>
      <c r="F27" s="344">
        <f>ROUND(100/12*6.5,0)</f>
        <v>54</v>
      </c>
      <c r="G27" s="130">
        <f t="shared" ref="G27" si="15">D27*F27</f>
        <v>0</v>
      </c>
      <c r="H27" s="30">
        <f t="shared" si="2"/>
        <v>0</v>
      </c>
      <c r="I27" s="202">
        <f t="shared" ref="I27:I30" si="16">G27+H27</f>
        <v>0</v>
      </c>
      <c r="J27" s="349"/>
      <c r="K27" s="128" t="s">
        <v>114</v>
      </c>
      <c r="L27" s="114">
        <v>100</v>
      </c>
      <c r="M27" s="130">
        <f t="shared" si="12"/>
        <v>0</v>
      </c>
      <c r="N27" s="30">
        <f t="shared" si="13"/>
        <v>0</v>
      </c>
      <c r="O27" s="202">
        <f t="shared" si="14"/>
        <v>0</v>
      </c>
      <c r="P27" s="219">
        <f t="shared" si="6"/>
        <v>0</v>
      </c>
      <c r="Q27" s="200">
        <f t="shared" si="7"/>
        <v>0</v>
      </c>
      <c r="R27" s="220">
        <f>I27+O27</f>
        <v>0</v>
      </c>
    </row>
    <row r="28" spans="1:18" ht="15" thickBot="1">
      <c r="A28" s="407" t="s">
        <v>115</v>
      </c>
      <c r="B28" s="408"/>
      <c r="C28" s="350"/>
      <c r="D28" s="350"/>
      <c r="E28" s="350"/>
      <c r="F28" s="350"/>
      <c r="G28" s="351">
        <f>SUM(G5:G27)</f>
        <v>0</v>
      </c>
      <c r="H28" s="30">
        <f t="shared" si="2"/>
        <v>0</v>
      </c>
      <c r="I28" s="202">
        <f t="shared" si="16"/>
        <v>0</v>
      </c>
      <c r="J28" s="350"/>
      <c r="K28" s="350"/>
      <c r="L28" s="350"/>
      <c r="M28" s="351">
        <f>SUM(M5:M27)</f>
        <v>0</v>
      </c>
      <c r="N28" s="30">
        <f t="shared" si="13"/>
        <v>0</v>
      </c>
      <c r="O28" s="202">
        <f t="shared" si="14"/>
        <v>0</v>
      </c>
      <c r="P28" s="352">
        <f t="shared" si="6"/>
        <v>0</v>
      </c>
      <c r="Q28" s="217">
        <f t="shared" si="7"/>
        <v>0</v>
      </c>
      <c r="R28" s="218">
        <f t="shared" si="8"/>
        <v>0</v>
      </c>
    </row>
    <row r="29" spans="1:18" ht="15" thickBot="1">
      <c r="A29" s="396" t="s">
        <v>116</v>
      </c>
      <c r="B29" s="397"/>
      <c r="C29" s="353"/>
      <c r="D29" s="354">
        <f>SUMIF(C5:C27,"Paušální cena aktivity za měsíc",D5:D27)</f>
        <v>0</v>
      </c>
      <c r="E29" s="353"/>
      <c r="F29" s="353"/>
      <c r="G29" s="355">
        <f>SUMIF(C5:C27,"Paušální cena aktivity za měsíc",G5:G27)</f>
        <v>0</v>
      </c>
      <c r="H29" s="30">
        <f t="shared" si="2"/>
        <v>0</v>
      </c>
      <c r="I29" s="202">
        <f t="shared" si="16"/>
        <v>0</v>
      </c>
      <c r="J29" s="354">
        <f>SUMIF(C5:C27,"Paušální cena aktivity za měsíc",J5:J27)</f>
        <v>0</v>
      </c>
      <c r="K29" s="353"/>
      <c r="L29" s="353"/>
      <c r="M29" s="355">
        <f>SUMIF(C5:C27,"Paušální cena aktivity za měsíc",M5:M27)</f>
        <v>0</v>
      </c>
      <c r="N29" s="30">
        <f t="shared" si="13"/>
        <v>0</v>
      </c>
      <c r="O29" s="202">
        <f t="shared" si="14"/>
        <v>0</v>
      </c>
      <c r="P29" s="216">
        <f t="shared" si="6"/>
        <v>0</v>
      </c>
      <c r="Q29" s="217">
        <f t="shared" si="7"/>
        <v>0</v>
      </c>
      <c r="R29" s="218">
        <f t="shared" si="8"/>
        <v>0</v>
      </c>
    </row>
    <row r="30" spans="1:18" ht="15" thickBot="1">
      <c r="A30" s="396" t="s">
        <v>117</v>
      </c>
      <c r="B30" s="397"/>
      <c r="C30" s="353"/>
      <c r="D30" s="353"/>
      <c r="E30" s="353"/>
      <c r="F30" s="353"/>
      <c r="G30" s="356">
        <f>G28-G29</f>
        <v>0</v>
      </c>
      <c r="H30" s="217">
        <f t="shared" si="2"/>
        <v>0</v>
      </c>
      <c r="I30" s="218">
        <f t="shared" si="16"/>
        <v>0</v>
      </c>
      <c r="J30" s="353"/>
      <c r="K30" s="353"/>
      <c r="L30" s="353"/>
      <c r="M30" s="356">
        <f>M28-M29</f>
        <v>0</v>
      </c>
      <c r="N30" s="217">
        <f t="shared" si="13"/>
        <v>0</v>
      </c>
      <c r="O30" s="218">
        <f t="shared" si="14"/>
        <v>0</v>
      </c>
      <c r="P30" s="219">
        <f t="shared" si="6"/>
        <v>0</v>
      </c>
      <c r="Q30" s="200">
        <f t="shared" si="7"/>
        <v>0</v>
      </c>
      <c r="R30" s="220">
        <f t="shared" si="8"/>
        <v>0</v>
      </c>
    </row>
    <row r="32" spans="1:18">
      <c r="B32" s="327"/>
      <c r="D32" s="149"/>
    </row>
    <row r="33" spans="2:16">
      <c r="B33" s="99" t="s">
        <v>27</v>
      </c>
      <c r="M33" s="142"/>
    </row>
    <row r="34" spans="2:16" ht="15" thickBot="1"/>
    <row r="35" spans="2:16" ht="30" thickBot="1">
      <c r="B35" s="45" t="s">
        <v>28</v>
      </c>
      <c r="D35" s="394" t="s">
        <v>260</v>
      </c>
      <c r="E35" s="395"/>
      <c r="F35" s="395"/>
      <c r="G35" s="395"/>
      <c r="H35" s="395"/>
      <c r="I35" s="395"/>
      <c r="J35" s="395"/>
      <c r="P35" s="362"/>
    </row>
    <row r="37" spans="2:16" ht="28.8">
      <c r="B37" s="154" t="s">
        <v>118</v>
      </c>
    </row>
  </sheetData>
  <mergeCells count="8">
    <mergeCell ref="D35:J35"/>
    <mergeCell ref="A30:B30"/>
    <mergeCell ref="A24:A27"/>
    <mergeCell ref="J2:O2"/>
    <mergeCell ref="P2:R2"/>
    <mergeCell ref="A28:B28"/>
    <mergeCell ref="A29:B29"/>
    <mergeCell ref="D2:I2"/>
  </mergeCells>
  <phoneticPr fontId="11" type="noConversion"/>
  <pageMargins left="0.7" right="0.7" top="0.78740157499999996" bottom="0.78740157499999996" header="0.3" footer="0.3"/>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58"/>
  <sheetViews>
    <sheetView tabSelected="1" topLeftCell="A4" zoomScaleNormal="100" workbookViewId="0">
      <selection activeCell="B13" sqref="B13"/>
    </sheetView>
  </sheetViews>
  <sheetFormatPr defaultColWidth="8.88671875" defaultRowHeight="14.4"/>
  <cols>
    <col min="1" max="1" width="8.88671875" style="46" bestFit="1" customWidth="1"/>
    <col min="2" max="2" width="51" style="46" customWidth="1"/>
    <col min="3" max="3" width="32.6640625" style="46" customWidth="1"/>
    <col min="4" max="4" width="20.6640625" style="46" customWidth="1"/>
    <col min="5" max="5" width="19.88671875" style="46" customWidth="1"/>
    <col min="6" max="6" width="16.88671875" style="46" customWidth="1"/>
    <col min="7" max="7" width="20.44140625" style="141" customWidth="1"/>
    <col min="8" max="8" width="24.33203125" style="141" customWidth="1"/>
    <col min="9" max="9" width="22.6640625" style="46" customWidth="1"/>
    <col min="10" max="10" width="27.109375" style="141" customWidth="1"/>
    <col min="11" max="11" width="20.109375" style="142" customWidth="1"/>
    <col min="12" max="12" width="25.6640625" style="142" customWidth="1"/>
    <col min="13" max="16384" width="8.88671875" style="32"/>
  </cols>
  <sheetData>
    <row r="1" spans="1:13" ht="28.8">
      <c r="A1" s="22" t="s">
        <v>119</v>
      </c>
      <c r="B1" s="24" t="s">
        <v>120</v>
      </c>
      <c r="C1" s="24" t="s">
        <v>58</v>
      </c>
      <c r="D1" s="24" t="s">
        <v>59</v>
      </c>
      <c r="E1" s="24" t="s">
        <v>60</v>
      </c>
      <c r="F1" s="24" t="s">
        <v>121</v>
      </c>
      <c r="G1" s="100" t="s">
        <v>122</v>
      </c>
      <c r="H1" s="100" t="s">
        <v>123</v>
      </c>
      <c r="I1" s="24" t="s">
        <v>124</v>
      </c>
      <c r="J1" s="100" t="s">
        <v>125</v>
      </c>
      <c r="K1" s="100" t="s">
        <v>13</v>
      </c>
      <c r="L1" s="68" t="s">
        <v>126</v>
      </c>
    </row>
    <row r="2" spans="1:13" ht="27" customHeight="1" thickBot="1">
      <c r="A2" s="101" t="s">
        <v>127</v>
      </c>
      <c r="B2" s="102" t="s">
        <v>128</v>
      </c>
      <c r="C2" s="102"/>
      <c r="D2" s="102"/>
      <c r="E2" s="102"/>
      <c r="F2" s="102"/>
      <c r="G2" s="103"/>
      <c r="H2" s="104"/>
      <c r="I2" s="105"/>
      <c r="J2" s="106"/>
      <c r="K2" s="107"/>
      <c r="L2" s="108"/>
    </row>
    <row r="3" spans="1:13" ht="15" thickBot="1">
      <c r="A3" s="109" t="s">
        <v>129</v>
      </c>
      <c r="B3" s="110" t="s">
        <v>130</v>
      </c>
      <c r="C3" s="110"/>
      <c r="D3" s="110"/>
      <c r="E3" s="110"/>
      <c r="F3" s="110"/>
      <c r="G3" s="111"/>
      <c r="H3" s="111">
        <f>SUM(G5:G28)</f>
        <v>0</v>
      </c>
      <c r="I3" s="24">
        <v>29.5</v>
      </c>
      <c r="J3" s="112">
        <f>H3/12*I3</f>
        <v>0</v>
      </c>
      <c r="K3" s="112">
        <f>J3*0.21</f>
        <v>0</v>
      </c>
      <c r="L3" s="113">
        <f>J3*1.21</f>
        <v>0</v>
      </c>
    </row>
    <row r="4" spans="1:13">
      <c r="A4" s="306" t="s">
        <v>63</v>
      </c>
      <c r="B4" s="175" t="s">
        <v>64</v>
      </c>
      <c r="C4" s="115"/>
      <c r="D4" s="183"/>
      <c r="E4" s="115"/>
      <c r="F4" s="116"/>
      <c r="G4" s="30"/>
      <c r="H4" s="30"/>
      <c r="I4" s="117"/>
      <c r="J4" s="118"/>
      <c r="K4" s="119"/>
      <c r="L4" s="120"/>
    </row>
    <row r="5" spans="1:13" ht="28.8">
      <c r="A5" s="165" t="s">
        <v>65</v>
      </c>
      <c r="B5" s="357" t="s">
        <v>214</v>
      </c>
      <c r="C5" s="121" t="s">
        <v>66</v>
      </c>
      <c r="D5" s="166"/>
      <c r="E5" s="122" t="s">
        <v>67</v>
      </c>
      <c r="F5" s="340">
        <v>1</v>
      </c>
      <c r="G5" s="123">
        <f t="shared" ref="G5:G23" si="0">D5*F5</f>
        <v>0</v>
      </c>
      <c r="H5" s="123"/>
      <c r="I5" s="124"/>
      <c r="J5" s="125"/>
      <c r="K5" s="126"/>
      <c r="L5" s="127"/>
    </row>
    <row r="6" spans="1:13">
      <c r="A6" s="165" t="s">
        <v>68</v>
      </c>
      <c r="B6" s="358" t="s">
        <v>264</v>
      </c>
      <c r="C6" s="121" t="s">
        <v>69</v>
      </c>
      <c r="D6" s="166"/>
      <c r="E6" s="122" t="s">
        <v>67</v>
      </c>
      <c r="F6" s="340">
        <v>8</v>
      </c>
      <c r="G6" s="123">
        <f t="shared" si="0"/>
        <v>0</v>
      </c>
      <c r="H6" s="123"/>
      <c r="I6" s="124"/>
      <c r="J6" s="125"/>
      <c r="K6" s="126"/>
      <c r="L6" s="127"/>
    </row>
    <row r="7" spans="1:13">
      <c r="A7" s="165" t="s">
        <v>70</v>
      </c>
      <c r="B7" s="358" t="s">
        <v>71</v>
      </c>
      <c r="C7" s="121" t="s">
        <v>69</v>
      </c>
      <c r="D7" s="166"/>
      <c r="E7" s="122" t="s">
        <v>67</v>
      </c>
      <c r="F7" s="340">
        <v>13</v>
      </c>
      <c r="G7" s="123">
        <f t="shared" si="0"/>
        <v>0</v>
      </c>
      <c r="H7" s="123"/>
      <c r="I7" s="124"/>
      <c r="J7" s="125"/>
      <c r="K7" s="126"/>
      <c r="L7" s="127"/>
    </row>
    <row r="8" spans="1:13">
      <c r="A8" s="165" t="s">
        <v>72</v>
      </c>
      <c r="B8" s="358" t="s">
        <v>73</v>
      </c>
      <c r="C8" s="121" t="s">
        <v>69</v>
      </c>
      <c r="D8" s="166"/>
      <c r="E8" s="122" t="s">
        <v>67</v>
      </c>
      <c r="F8" s="340">
        <v>5</v>
      </c>
      <c r="G8" s="172">
        <f t="shared" si="0"/>
        <v>0</v>
      </c>
      <c r="H8" s="123"/>
      <c r="I8" s="124"/>
      <c r="J8" s="125"/>
      <c r="K8" s="126"/>
      <c r="L8" s="127"/>
    </row>
    <row r="9" spans="1:13" ht="22.8">
      <c r="A9" s="165" t="s">
        <v>74</v>
      </c>
      <c r="B9" s="358" t="s">
        <v>75</v>
      </c>
      <c r="C9" s="121" t="s">
        <v>69</v>
      </c>
      <c r="D9" s="166"/>
      <c r="E9" s="122" t="s">
        <v>67</v>
      </c>
      <c r="F9" s="340">
        <v>20</v>
      </c>
      <c r="G9" s="123">
        <f t="shared" si="0"/>
        <v>0</v>
      </c>
      <c r="H9" s="123"/>
      <c r="I9" s="124"/>
      <c r="J9" s="125"/>
      <c r="K9" s="107"/>
      <c r="L9" s="127"/>
      <c r="M9" s="182"/>
    </row>
    <row r="10" spans="1:13" ht="22.8">
      <c r="A10" s="165" t="s">
        <v>76</v>
      </c>
      <c r="B10" s="358" t="s">
        <v>208</v>
      </c>
      <c r="C10" s="121" t="s">
        <v>69</v>
      </c>
      <c r="D10" s="166"/>
      <c r="E10" s="122" t="s">
        <v>67</v>
      </c>
      <c r="F10" s="121">
        <v>5</v>
      </c>
      <c r="G10" s="167">
        <f t="shared" si="0"/>
        <v>0</v>
      </c>
      <c r="H10" s="123"/>
      <c r="I10" s="179"/>
      <c r="J10" s="180"/>
      <c r="K10" s="181"/>
      <c r="L10" s="127"/>
    </row>
    <row r="11" spans="1:13" ht="28.8">
      <c r="A11" s="165" t="s">
        <v>77</v>
      </c>
      <c r="B11" s="358" t="s">
        <v>259</v>
      </c>
      <c r="C11" s="121" t="s">
        <v>78</v>
      </c>
      <c r="D11" s="166"/>
      <c r="E11" s="122" t="s">
        <v>79</v>
      </c>
      <c r="F11" s="121">
        <v>12</v>
      </c>
      <c r="G11" s="123">
        <f>D11*F11</f>
        <v>0</v>
      </c>
      <c r="H11" s="167"/>
      <c r="I11" s="168"/>
      <c r="J11" s="169"/>
      <c r="K11" s="170"/>
      <c r="L11" s="171"/>
      <c r="M11" s="182"/>
    </row>
    <row r="12" spans="1:13" ht="28.8">
      <c r="A12" s="165" t="s">
        <v>80</v>
      </c>
      <c r="B12" s="358" t="s">
        <v>81</v>
      </c>
      <c r="C12" s="121" t="s">
        <v>78</v>
      </c>
      <c r="D12" s="166"/>
      <c r="E12" s="122" t="s">
        <v>79</v>
      </c>
      <c r="F12" s="121">
        <v>12</v>
      </c>
      <c r="G12" s="123">
        <f t="shared" ref="G12:G13" si="1">D12*F12</f>
        <v>0</v>
      </c>
      <c r="H12" s="123"/>
      <c r="I12" s="124"/>
      <c r="J12" s="125"/>
      <c r="K12" s="126"/>
      <c r="L12" s="127"/>
    </row>
    <row r="13" spans="1:13" ht="29.4" thickBot="1">
      <c r="A13" s="225" t="s">
        <v>82</v>
      </c>
      <c r="B13" s="366" t="s">
        <v>83</v>
      </c>
      <c r="C13" s="157" t="s">
        <v>78</v>
      </c>
      <c r="D13" s="193"/>
      <c r="E13" s="236" t="s">
        <v>79</v>
      </c>
      <c r="F13" s="157">
        <v>12</v>
      </c>
      <c r="G13" s="158">
        <f t="shared" si="1"/>
        <v>0</v>
      </c>
      <c r="H13" s="158"/>
      <c r="I13" s="105"/>
      <c r="J13" s="106"/>
      <c r="K13" s="107"/>
      <c r="L13" s="108"/>
    </row>
    <row r="14" spans="1:13" ht="43.8" thickBot="1">
      <c r="A14" s="178" t="s">
        <v>84</v>
      </c>
      <c r="B14" s="237" t="s">
        <v>85</v>
      </c>
      <c r="C14" s="114" t="s">
        <v>131</v>
      </c>
      <c r="D14" s="238"/>
      <c r="E14" s="239" t="s">
        <v>87</v>
      </c>
      <c r="F14" s="114">
        <v>6</v>
      </c>
      <c r="G14" s="217">
        <f t="shared" si="0"/>
        <v>0</v>
      </c>
      <c r="H14" s="217"/>
      <c r="I14" s="240"/>
      <c r="J14" s="241"/>
      <c r="K14" s="25"/>
      <c r="L14" s="242"/>
    </row>
    <row r="15" spans="1:13" ht="43.8" thickBot="1">
      <c r="A15" s="178" t="s">
        <v>132</v>
      </c>
      <c r="B15" s="244" t="s">
        <v>133</v>
      </c>
      <c r="C15" s="114" t="s">
        <v>134</v>
      </c>
      <c r="D15" s="238"/>
      <c r="E15" s="239" t="s">
        <v>135</v>
      </c>
      <c r="F15" s="114">
        <v>1</v>
      </c>
      <c r="G15" s="217">
        <f t="shared" si="0"/>
        <v>0</v>
      </c>
      <c r="H15" s="217"/>
      <c r="I15" s="240"/>
      <c r="J15" s="241"/>
      <c r="K15" s="25"/>
      <c r="L15" s="242"/>
    </row>
    <row r="16" spans="1:13" ht="28.8">
      <c r="A16" s="416" t="s">
        <v>136</v>
      </c>
      <c r="B16" s="175" t="s">
        <v>137</v>
      </c>
      <c r="C16" s="245" t="s">
        <v>138</v>
      </c>
      <c r="D16" s="246">
        <f>SUM(D17:D20)</f>
        <v>0</v>
      </c>
      <c r="E16" s="115" t="s">
        <v>139</v>
      </c>
      <c r="F16" s="116">
        <v>1</v>
      </c>
      <c r="G16" s="30">
        <f t="shared" si="0"/>
        <v>0</v>
      </c>
      <c r="H16" s="30"/>
      <c r="I16" s="117"/>
      <c r="J16" s="118"/>
      <c r="K16" s="119"/>
      <c r="L16" s="120"/>
    </row>
    <row r="17" spans="1:13">
      <c r="A17" s="417"/>
      <c r="B17" s="184" t="s">
        <v>140</v>
      </c>
      <c r="C17" s="121" t="s">
        <v>141</v>
      </c>
      <c r="D17" s="166"/>
      <c r="E17" s="122" t="s">
        <v>142</v>
      </c>
      <c r="F17" s="121">
        <v>1</v>
      </c>
      <c r="G17" s="123"/>
      <c r="H17" s="123"/>
      <c r="I17" s="124"/>
      <c r="J17" s="125"/>
      <c r="K17" s="126"/>
      <c r="L17" s="127"/>
    </row>
    <row r="18" spans="1:13">
      <c r="A18" s="417"/>
      <c r="B18" s="185" t="s">
        <v>143</v>
      </c>
      <c r="C18" s="121" t="s">
        <v>141</v>
      </c>
      <c r="D18" s="166"/>
      <c r="E18" s="122" t="s">
        <v>142</v>
      </c>
      <c r="F18" s="121">
        <v>1</v>
      </c>
      <c r="G18" s="123"/>
      <c r="H18" s="123"/>
      <c r="I18" s="124"/>
      <c r="J18" s="125"/>
      <c r="K18" s="126"/>
      <c r="L18" s="127"/>
    </row>
    <row r="19" spans="1:13">
      <c r="A19" s="417"/>
      <c r="B19" s="185" t="s">
        <v>144</v>
      </c>
      <c r="C19" s="121" t="s">
        <v>141</v>
      </c>
      <c r="D19" s="166"/>
      <c r="E19" s="122" t="s">
        <v>142</v>
      </c>
      <c r="F19" s="176">
        <v>1</v>
      </c>
      <c r="G19" s="123"/>
      <c r="H19" s="123"/>
      <c r="I19" s="124"/>
      <c r="J19" s="125"/>
      <c r="K19" s="126"/>
      <c r="L19" s="127"/>
    </row>
    <row r="20" spans="1:13" ht="15" thickBot="1">
      <c r="A20" s="418"/>
      <c r="B20" s="129" t="s">
        <v>145</v>
      </c>
      <c r="C20" s="128" t="s">
        <v>141</v>
      </c>
      <c r="D20" s="247"/>
      <c r="E20" s="174" t="s">
        <v>142</v>
      </c>
      <c r="F20" s="128">
        <v>1</v>
      </c>
      <c r="G20" s="130"/>
      <c r="H20" s="248"/>
      <c r="I20" s="131"/>
      <c r="J20" s="248"/>
      <c r="K20" s="248"/>
      <c r="L20" s="249"/>
    </row>
    <row r="21" spans="1:13" ht="15" thickBot="1">
      <c r="A21" s="304" t="s">
        <v>90</v>
      </c>
      <c r="B21" s="250" t="s">
        <v>146</v>
      </c>
      <c r="C21" s="245" t="s">
        <v>147</v>
      </c>
      <c r="D21" s="251"/>
      <c r="E21" s="252" t="s">
        <v>105</v>
      </c>
      <c r="F21" s="245">
        <v>18</v>
      </c>
      <c r="G21" s="135">
        <f t="shared" si="0"/>
        <v>0</v>
      </c>
      <c r="H21" s="135"/>
      <c r="I21" s="24"/>
      <c r="J21" s="136"/>
      <c r="K21" s="194"/>
      <c r="L21" s="195"/>
    </row>
    <row r="22" spans="1:13" ht="29.4" thickBot="1">
      <c r="A22" s="199" t="s">
        <v>92</v>
      </c>
      <c r="B22" s="237" t="s">
        <v>148</v>
      </c>
      <c r="C22" s="114" t="s">
        <v>78</v>
      </c>
      <c r="D22" s="238"/>
      <c r="E22" s="239" t="s">
        <v>79</v>
      </c>
      <c r="F22" s="114">
        <v>12</v>
      </c>
      <c r="G22" s="217">
        <f t="shared" si="0"/>
        <v>0</v>
      </c>
      <c r="H22" s="217"/>
      <c r="I22" s="240"/>
      <c r="J22" s="241"/>
      <c r="K22" s="25"/>
      <c r="L22" s="242"/>
      <c r="M22" s="182"/>
    </row>
    <row r="23" spans="1:13" ht="29.4" thickBot="1">
      <c r="A23" s="178" t="s">
        <v>94</v>
      </c>
      <c r="B23" s="244" t="s">
        <v>149</v>
      </c>
      <c r="C23" s="114" t="s">
        <v>78</v>
      </c>
      <c r="D23" s="238"/>
      <c r="E23" s="114" t="s">
        <v>79</v>
      </c>
      <c r="F23" s="114">
        <v>12</v>
      </c>
      <c r="G23" s="217">
        <f t="shared" si="0"/>
        <v>0</v>
      </c>
      <c r="H23" s="217"/>
      <c r="I23" s="240"/>
      <c r="J23" s="241"/>
      <c r="K23" s="25"/>
      <c r="L23" s="242"/>
    </row>
    <row r="24" spans="1:13" ht="29.4" thickBot="1">
      <c r="A24" s="178" t="s">
        <v>96</v>
      </c>
      <c r="B24" s="244" t="s">
        <v>150</v>
      </c>
      <c r="C24" s="114" t="s">
        <v>78</v>
      </c>
      <c r="D24" s="238"/>
      <c r="E24" s="239" t="s">
        <v>79</v>
      </c>
      <c r="F24" s="114">
        <v>12</v>
      </c>
      <c r="G24" s="217">
        <f t="shared" ref="G24:G28" si="2">D24*F24</f>
        <v>0</v>
      </c>
      <c r="H24" s="217"/>
      <c r="I24" s="240"/>
      <c r="J24" s="241"/>
      <c r="K24" s="25"/>
      <c r="L24" s="242"/>
    </row>
    <row r="25" spans="1:13">
      <c r="A25" s="419" t="s">
        <v>98</v>
      </c>
      <c r="B25" s="363" t="s">
        <v>107</v>
      </c>
      <c r="C25" s="116"/>
      <c r="D25" s="183"/>
      <c r="E25" s="116"/>
      <c r="F25" s="116"/>
      <c r="G25" s="30"/>
      <c r="H25" s="112"/>
      <c r="I25" s="24"/>
      <c r="J25" s="112"/>
      <c r="K25" s="112"/>
      <c r="L25" s="113"/>
    </row>
    <row r="26" spans="1:13">
      <c r="A26" s="420"/>
      <c r="B26" s="357" t="s">
        <v>108</v>
      </c>
      <c r="C26" s="121" t="s">
        <v>109</v>
      </c>
      <c r="D26" s="166"/>
      <c r="E26" s="360" t="s">
        <v>110</v>
      </c>
      <c r="F26" s="121">
        <v>1400</v>
      </c>
      <c r="G26" s="158">
        <f t="shared" si="2"/>
        <v>0</v>
      </c>
      <c r="H26" s="123"/>
      <c r="I26" s="124"/>
      <c r="J26" s="125"/>
      <c r="K26" s="126"/>
      <c r="L26" s="127"/>
    </row>
    <row r="27" spans="1:13">
      <c r="A27" s="420"/>
      <c r="B27" s="357" t="s">
        <v>111</v>
      </c>
      <c r="C27" s="121" t="s">
        <v>109</v>
      </c>
      <c r="D27" s="166"/>
      <c r="E27" s="360" t="s">
        <v>110</v>
      </c>
      <c r="F27" s="157">
        <v>1500</v>
      </c>
      <c r="G27" s="158">
        <f t="shared" si="2"/>
        <v>0</v>
      </c>
      <c r="H27" s="123"/>
      <c r="I27" s="124"/>
      <c r="J27" s="125"/>
      <c r="K27" s="126"/>
      <c r="L27" s="127"/>
      <c r="M27" s="182"/>
    </row>
    <row r="28" spans="1:13" ht="29.4" thickBot="1">
      <c r="A28" s="421"/>
      <c r="B28" s="364" t="s">
        <v>112</v>
      </c>
      <c r="C28" s="128" t="s">
        <v>113</v>
      </c>
      <c r="D28" s="247"/>
      <c r="E28" s="365" t="s">
        <v>114</v>
      </c>
      <c r="F28" s="128">
        <v>100</v>
      </c>
      <c r="G28" s="130">
        <f t="shared" si="2"/>
        <v>0</v>
      </c>
      <c r="H28" s="137"/>
      <c r="I28" s="177"/>
      <c r="J28" s="137"/>
      <c r="K28" s="137"/>
      <c r="L28" s="138"/>
    </row>
    <row r="29" spans="1:13" ht="15" thickBot="1">
      <c r="A29" s="209" t="s">
        <v>151</v>
      </c>
      <c r="B29" s="208" t="s">
        <v>152</v>
      </c>
      <c r="C29" s="133"/>
      <c r="D29" s="133"/>
      <c r="E29" s="133"/>
      <c r="F29" s="114"/>
      <c r="G29" s="134"/>
      <c r="H29" s="159">
        <f>SUM(G30:G33)</f>
        <v>0</v>
      </c>
      <c r="I29" s="240">
        <v>29.5</v>
      </c>
      <c r="J29" s="159">
        <f>H29/12*I29</f>
        <v>0</v>
      </c>
      <c r="K29" s="159">
        <f>J29*0.21</f>
        <v>0</v>
      </c>
      <c r="L29" s="160">
        <f>J29*1.21</f>
        <v>0</v>
      </c>
    </row>
    <row r="30" spans="1:13" ht="29.4" thickBot="1">
      <c r="A30" s="304" t="s">
        <v>100</v>
      </c>
      <c r="B30" s="250" t="s">
        <v>89</v>
      </c>
      <c r="C30" s="245" t="s">
        <v>78</v>
      </c>
      <c r="D30" s="251"/>
      <c r="E30" s="245" t="s">
        <v>79</v>
      </c>
      <c r="F30" s="245">
        <v>12</v>
      </c>
      <c r="G30" s="135">
        <f>D30*F30</f>
        <v>0</v>
      </c>
      <c r="H30" s="135"/>
      <c r="I30" s="24"/>
      <c r="J30" s="136"/>
      <c r="K30" s="194"/>
      <c r="L30" s="195"/>
    </row>
    <row r="31" spans="1:13" ht="29.4" thickBot="1">
      <c r="A31" s="178" t="s">
        <v>153</v>
      </c>
      <c r="B31" s="244" t="s">
        <v>91</v>
      </c>
      <c r="C31" s="114" t="s">
        <v>78</v>
      </c>
      <c r="D31" s="238"/>
      <c r="E31" s="114" t="s">
        <v>79</v>
      </c>
      <c r="F31" s="114">
        <v>12</v>
      </c>
      <c r="G31" s="217">
        <f>D31*F31</f>
        <v>0</v>
      </c>
      <c r="H31" s="217"/>
      <c r="I31" s="240"/>
      <c r="J31" s="241"/>
      <c r="K31" s="25"/>
      <c r="L31" s="242"/>
    </row>
    <row r="32" spans="1:13" ht="29.4" thickBot="1">
      <c r="A32" s="305" t="s">
        <v>102</v>
      </c>
      <c r="B32" s="191" t="s">
        <v>93</v>
      </c>
      <c r="C32" s="192" t="s">
        <v>78</v>
      </c>
      <c r="D32" s="193"/>
      <c r="E32" s="192" t="s">
        <v>79</v>
      </c>
      <c r="F32" s="192">
        <v>12</v>
      </c>
      <c r="G32" s="172">
        <f>D32*F32</f>
        <v>0</v>
      </c>
      <c r="H32" s="172"/>
      <c r="I32" s="187"/>
      <c r="J32" s="188"/>
      <c r="K32" s="189"/>
      <c r="L32" s="190"/>
    </row>
    <row r="33" spans="1:13" ht="29.4" thickBot="1">
      <c r="A33" s="178" t="s">
        <v>106</v>
      </c>
      <c r="B33" s="244" t="s">
        <v>154</v>
      </c>
      <c r="C33" s="114" t="s">
        <v>78</v>
      </c>
      <c r="D33" s="238"/>
      <c r="E33" s="114" t="s">
        <v>79</v>
      </c>
      <c r="F33" s="114">
        <v>12</v>
      </c>
      <c r="G33" s="217">
        <f>D33*F33</f>
        <v>0</v>
      </c>
      <c r="H33" s="217"/>
      <c r="I33" s="240"/>
      <c r="J33" s="241"/>
      <c r="K33" s="25"/>
      <c r="L33" s="242"/>
      <c r="M33" s="182"/>
    </row>
    <row r="34" spans="1:13" ht="15" thickBot="1">
      <c r="A34" s="255" t="s">
        <v>155</v>
      </c>
      <c r="B34" s="256" t="s">
        <v>156</v>
      </c>
      <c r="C34" s="257"/>
      <c r="D34" s="257"/>
      <c r="E34" s="257"/>
      <c r="F34" s="257"/>
      <c r="G34" s="258"/>
      <c r="H34" s="137">
        <f>SUM(G35:G36)</f>
        <v>0</v>
      </c>
      <c r="I34" s="177">
        <v>29.5</v>
      </c>
      <c r="J34" s="137">
        <f>H34/12*I34</f>
        <v>0</v>
      </c>
      <c r="K34" s="196">
        <f>J34*0.21</f>
        <v>0</v>
      </c>
      <c r="L34" s="197">
        <f>J34*1.21</f>
        <v>0</v>
      </c>
    </row>
    <row r="35" spans="1:13" ht="29.4" thickBot="1">
      <c r="A35" s="198" t="s">
        <v>157</v>
      </c>
      <c r="B35" s="243" t="s">
        <v>158</v>
      </c>
      <c r="C35" s="192" t="s">
        <v>78</v>
      </c>
      <c r="D35" s="193"/>
      <c r="E35" s="192" t="s">
        <v>79</v>
      </c>
      <c r="F35" s="259">
        <v>12</v>
      </c>
      <c r="G35" s="172">
        <f>D35*F35</f>
        <v>0</v>
      </c>
      <c r="H35" s="172"/>
      <c r="I35" s="187"/>
      <c r="J35" s="106"/>
      <c r="K35" s="107"/>
      <c r="L35" s="108"/>
    </row>
    <row r="36" spans="1:13" ht="29.4" thickBot="1">
      <c r="A36" s="199" t="s">
        <v>159</v>
      </c>
      <c r="B36" s="237" t="s">
        <v>99</v>
      </c>
      <c r="C36" s="114" t="s">
        <v>78</v>
      </c>
      <c r="D36" s="238"/>
      <c r="E36" s="114" t="s">
        <v>79</v>
      </c>
      <c r="F36" s="133">
        <v>12</v>
      </c>
      <c r="G36" s="217">
        <f>D36*F36</f>
        <v>0</v>
      </c>
      <c r="H36" s="217"/>
      <c r="I36" s="240"/>
      <c r="J36" s="241"/>
      <c r="K36" s="25"/>
      <c r="L36" s="242"/>
    </row>
    <row r="37" spans="1:13" ht="15" thickBot="1">
      <c r="A37" s="201" t="s">
        <v>160</v>
      </c>
      <c r="B37" s="132" t="s">
        <v>161</v>
      </c>
      <c r="C37" s="133"/>
      <c r="D37" s="133"/>
      <c r="E37" s="133"/>
      <c r="F37" s="133"/>
      <c r="G37" s="134"/>
      <c r="H37" s="112">
        <f>SUM(G38:G39)</f>
        <v>0</v>
      </c>
      <c r="I37" s="240">
        <v>29.5</v>
      </c>
      <c r="J37" s="159">
        <f>H37/12*I37</f>
        <v>0</v>
      </c>
      <c r="K37" s="112">
        <f>J37*0.21</f>
        <v>0</v>
      </c>
      <c r="L37" s="113">
        <f>J37*1.21</f>
        <v>0</v>
      </c>
    </row>
    <row r="38" spans="1:13" ht="29.4" thickBot="1">
      <c r="A38" s="253" t="s">
        <v>162</v>
      </c>
      <c r="B38" s="254" t="s">
        <v>101</v>
      </c>
      <c r="C38" s="260" t="s">
        <v>78</v>
      </c>
      <c r="D38" s="193"/>
      <c r="E38" s="245" t="s">
        <v>79</v>
      </c>
      <c r="F38" s="110">
        <v>12</v>
      </c>
      <c r="G38" s="135">
        <f>D38*F38</f>
        <v>0</v>
      </c>
      <c r="H38" s="135"/>
      <c r="I38" s="24"/>
      <c r="J38" s="136"/>
      <c r="K38" s="194"/>
      <c r="L38" s="195"/>
    </row>
    <row r="39" spans="1:13" ht="15" thickBot="1">
      <c r="A39" s="199" t="s">
        <v>163</v>
      </c>
      <c r="B39" s="237" t="s">
        <v>103</v>
      </c>
      <c r="C39" s="261" t="s">
        <v>104</v>
      </c>
      <c r="D39" s="238"/>
      <c r="E39" s="114" t="s">
        <v>105</v>
      </c>
      <c r="F39" s="133">
        <v>20</v>
      </c>
      <c r="G39" s="217">
        <f>D39*F39</f>
        <v>0</v>
      </c>
      <c r="H39" s="217"/>
      <c r="I39" s="240"/>
      <c r="J39" s="241"/>
      <c r="K39" s="25"/>
      <c r="L39" s="242"/>
    </row>
    <row r="40" spans="1:13" ht="15" thickBot="1">
      <c r="A40" s="396" t="s">
        <v>164</v>
      </c>
      <c r="B40" s="397"/>
      <c r="C40" s="303"/>
      <c r="D40" s="303"/>
      <c r="E40" s="303"/>
      <c r="F40" s="303"/>
      <c r="G40" s="163">
        <f>SUM(G5:G39)</f>
        <v>0</v>
      </c>
      <c r="H40" s="25"/>
      <c r="I40" s="212">
        <v>29.5</v>
      </c>
      <c r="J40" s="213">
        <f>SUM(J2:J39)</f>
        <v>0</v>
      </c>
      <c r="K40" s="159">
        <f>SUM(K9:K39)</f>
        <v>0</v>
      </c>
      <c r="L40" s="160">
        <f>SUM(L3:L39)</f>
        <v>0</v>
      </c>
    </row>
    <row r="41" spans="1:13" ht="15" thickBot="1">
      <c r="A41" s="139" t="s">
        <v>165</v>
      </c>
      <c r="B41" s="123"/>
      <c r="C41" s="123"/>
      <c r="D41" s="140">
        <f>SUMIF($C$5:$C$39,"Paušální cena aktivity za měsíc",D5:D39)</f>
        <v>0</v>
      </c>
      <c r="E41" s="123"/>
      <c r="F41" s="123"/>
      <c r="G41" s="123">
        <f>SUMIF($C$4:$C$39,"Paušální cena aktivity za měsíc",G4:G39)</f>
        <v>0</v>
      </c>
      <c r="H41" s="123"/>
      <c r="I41" s="211">
        <v>29.5</v>
      </c>
      <c r="J41" s="140">
        <f>G41/12*I41</f>
        <v>0</v>
      </c>
      <c r="K41" s="137">
        <f>J41*0.21</f>
        <v>0</v>
      </c>
      <c r="L41" s="138">
        <f>J41+K41</f>
        <v>0</v>
      </c>
    </row>
    <row r="42" spans="1:13" ht="15" thickBot="1">
      <c r="A42" s="139" t="s">
        <v>166</v>
      </c>
      <c r="B42" s="123"/>
      <c r="C42" s="123"/>
      <c r="D42" s="123"/>
      <c r="E42" s="123"/>
      <c r="F42" s="123"/>
      <c r="G42" s="123">
        <f>G40-G41</f>
        <v>0</v>
      </c>
      <c r="H42" s="123"/>
      <c r="I42" s="210">
        <v>29.5</v>
      </c>
      <c r="J42" s="140">
        <f>G42/12*I42</f>
        <v>0</v>
      </c>
      <c r="K42" s="137">
        <f>J42*0.21</f>
        <v>0</v>
      </c>
      <c r="L42" s="138">
        <f>J42+K42</f>
        <v>0</v>
      </c>
    </row>
    <row r="43" spans="1:13" ht="15" thickBot="1">
      <c r="A43" s="412"/>
      <c r="B43" s="413"/>
    </row>
    <row r="44" spans="1:13">
      <c r="A44" s="414" t="s">
        <v>167</v>
      </c>
      <c r="B44" s="415"/>
    </row>
    <row r="45" spans="1:13">
      <c r="A45" s="143" t="s">
        <v>129</v>
      </c>
      <c r="B45" s="144">
        <f>SUM(D11,D12,D13,D22,D23,D24)</f>
        <v>0</v>
      </c>
    </row>
    <row r="46" spans="1:13">
      <c r="A46" s="143" t="s">
        <v>151</v>
      </c>
      <c r="B46" s="144">
        <f>SUM(D30:D33)</f>
        <v>0</v>
      </c>
    </row>
    <row r="47" spans="1:13">
      <c r="A47" s="143" t="s">
        <v>155</v>
      </c>
      <c r="B47" s="145">
        <f>SUM(D35:D36)</f>
        <v>0</v>
      </c>
    </row>
    <row r="48" spans="1:13">
      <c r="A48" s="161" t="s">
        <v>168</v>
      </c>
      <c r="B48" s="162">
        <f>SUM(B45:B47)</f>
        <v>0</v>
      </c>
    </row>
    <row r="49" spans="1:5" ht="15" thickBot="1">
      <c r="A49" s="146" t="s">
        <v>160</v>
      </c>
      <c r="B49" s="147">
        <f>SUM(D38)</f>
        <v>0</v>
      </c>
    </row>
    <row r="50" spans="1:5">
      <c r="A50" s="148"/>
      <c r="B50" s="148"/>
    </row>
    <row r="51" spans="1:5">
      <c r="B51" s="99" t="s">
        <v>27</v>
      </c>
    </row>
    <row r="52" spans="1:5" ht="15" thickBot="1"/>
    <row r="53" spans="1:5" ht="29.4" thickBot="1">
      <c r="B53" s="45" t="s">
        <v>28</v>
      </c>
      <c r="D53" s="149"/>
    </row>
    <row r="55" spans="1:5" ht="18">
      <c r="A55" s="40" t="s">
        <v>169</v>
      </c>
      <c r="B55" s="150" t="s">
        <v>261</v>
      </c>
    </row>
    <row r="56" spans="1:5" ht="18">
      <c r="A56" s="40" t="s">
        <v>170</v>
      </c>
      <c r="B56" s="150" t="s">
        <v>171</v>
      </c>
      <c r="C56" s="150"/>
      <c r="D56" s="150"/>
      <c r="E56" s="150"/>
    </row>
    <row r="58" spans="1:5" ht="18">
      <c r="B58" s="151"/>
    </row>
  </sheetData>
  <mergeCells count="5">
    <mergeCell ref="A40:B40"/>
    <mergeCell ref="A43:B43"/>
    <mergeCell ref="A44:B44"/>
    <mergeCell ref="A16:A20"/>
    <mergeCell ref="A25:A28"/>
  </mergeCells>
  <dataValidations disablePrompts="1" count="1">
    <dataValidation type="whole" operator="lessThanOrEqual" allowBlank="1" showInputMessage="1" showErrorMessage="1" sqref="H48" xr:uid="{00000000-0002-0000-0500-000000000000}">
      <formula1>0.7*H2</formula1>
    </dataValidation>
  </dataValidations>
  <pageMargins left="0.7" right="0.7" top="0.78740157499999996" bottom="0.78740157499999996" header="0.3" footer="0.3"/>
  <pageSetup paperSize="8" scale="6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G20"/>
  <sheetViews>
    <sheetView topLeftCell="A13" workbookViewId="0">
      <selection activeCell="G16" sqref="G16"/>
    </sheetView>
  </sheetViews>
  <sheetFormatPr defaultColWidth="8.88671875" defaultRowHeight="14.4"/>
  <cols>
    <col min="1" max="1" width="36.88671875" customWidth="1"/>
    <col min="2" max="3" width="27.109375" customWidth="1"/>
    <col min="4" max="4" width="20.33203125" bestFit="1" customWidth="1"/>
    <col min="5" max="5" width="28.44140625" customWidth="1"/>
    <col min="6" max="6" width="15.6640625" customWidth="1"/>
    <col min="7" max="7" width="27.109375" customWidth="1"/>
  </cols>
  <sheetData>
    <row r="2" spans="1:7">
      <c r="C2" s="422" t="s">
        <v>172</v>
      </c>
      <c r="D2" s="422"/>
      <c r="E2" s="422"/>
    </row>
    <row r="3" spans="1:7" ht="15" thickBot="1"/>
    <row r="4" spans="1:7" ht="43.8" thickBot="1">
      <c r="A4" s="22" t="s">
        <v>173</v>
      </c>
      <c r="B4" s="3" t="s">
        <v>174</v>
      </c>
      <c r="C4" s="3" t="s">
        <v>175</v>
      </c>
      <c r="D4" s="24" t="s">
        <v>176</v>
      </c>
      <c r="E4" s="367" t="s">
        <v>177</v>
      </c>
      <c r="F4" s="3" t="s">
        <v>13</v>
      </c>
      <c r="G4" s="367" t="s">
        <v>178</v>
      </c>
    </row>
    <row r="5" spans="1:7" ht="29.4" thickBot="1">
      <c r="A5" s="23" t="s">
        <v>179</v>
      </c>
      <c r="B5" s="28"/>
      <c r="C5" s="29">
        <v>120</v>
      </c>
      <c r="D5" s="30">
        <f>B5*C5</f>
        <v>0</v>
      </c>
      <c r="E5" s="7">
        <f>D5/12*18.5</f>
        <v>0</v>
      </c>
      <c r="F5" s="8">
        <f>0.21*D5</f>
        <v>0</v>
      </c>
      <c r="G5" s="4">
        <f>E5+F5</f>
        <v>0</v>
      </c>
    </row>
    <row r="6" spans="1:7" ht="29.4" thickBot="1">
      <c r="A6" s="23" t="s">
        <v>180</v>
      </c>
      <c r="B6" s="26"/>
      <c r="C6" s="26"/>
      <c r="D6" s="25"/>
      <c r="E6" s="31">
        <f>E5</f>
        <v>0</v>
      </c>
      <c r="F6" s="26">
        <f>SUM(F5:F5)</f>
        <v>0</v>
      </c>
      <c r="G6" s="27">
        <f>SUM(G5:G5)</f>
        <v>0</v>
      </c>
    </row>
    <row r="8" spans="1:7">
      <c r="C8" s="422" t="s">
        <v>181</v>
      </c>
      <c r="D8" s="422"/>
      <c r="E8" s="422"/>
    </row>
    <row r="9" spans="1:7" ht="15" thickBot="1"/>
    <row r="10" spans="1:7" ht="43.8" thickBot="1">
      <c r="A10" s="22" t="s">
        <v>182</v>
      </c>
      <c r="B10" s="3" t="s">
        <v>174</v>
      </c>
      <c r="C10" s="3" t="s">
        <v>175</v>
      </c>
      <c r="D10" s="24" t="s">
        <v>176</v>
      </c>
      <c r="E10" s="367" t="s">
        <v>183</v>
      </c>
      <c r="F10" s="3" t="s">
        <v>13</v>
      </c>
      <c r="G10" s="367" t="s">
        <v>184</v>
      </c>
    </row>
    <row r="11" spans="1:7" ht="29.4" thickBot="1">
      <c r="A11" s="23" t="s">
        <v>185</v>
      </c>
      <c r="B11" s="28"/>
      <c r="C11" s="38">
        <v>200</v>
      </c>
      <c r="D11" s="30">
        <f>B11*C11</f>
        <v>0</v>
      </c>
      <c r="E11" s="7">
        <f>D11/12*29.5</f>
        <v>0</v>
      </c>
      <c r="F11" s="8">
        <f>0.21*E11</f>
        <v>0</v>
      </c>
      <c r="G11" s="4">
        <f>E11+F11</f>
        <v>0</v>
      </c>
    </row>
    <row r="12" spans="1:7" ht="15" thickBot="1">
      <c r="A12" s="23" t="s">
        <v>186</v>
      </c>
      <c r="B12" s="26"/>
      <c r="C12" s="26"/>
      <c r="D12" s="25"/>
      <c r="E12" s="31">
        <f>E11</f>
        <v>0</v>
      </c>
      <c r="F12" s="26">
        <f>SUM(F11:F11)</f>
        <v>0</v>
      </c>
      <c r="G12" s="27">
        <f>SUM(G11:G11)</f>
        <v>0</v>
      </c>
    </row>
    <row r="13" spans="1:7">
      <c r="A13" s="32"/>
    </row>
    <row r="14" spans="1:7" ht="28.8">
      <c r="A14" s="155" t="s">
        <v>187</v>
      </c>
    </row>
    <row r="15" spans="1:7" ht="15" thickBot="1">
      <c r="A15" s="32"/>
    </row>
    <row r="16" spans="1:7" ht="43.8" thickBot="1">
      <c r="A16" s="45" t="s">
        <v>28</v>
      </c>
      <c r="E16" s="6"/>
    </row>
    <row r="17" spans="1:5">
      <c r="A17" s="32"/>
      <c r="E17" s="6"/>
    </row>
    <row r="18" spans="1:5">
      <c r="A18" s="32" t="s">
        <v>188</v>
      </c>
      <c r="B18" s="32"/>
      <c r="C18" s="32"/>
    </row>
    <row r="19" spans="1:5">
      <c r="A19" s="32" t="s">
        <v>189</v>
      </c>
    </row>
    <row r="20" spans="1:5">
      <c r="A20" t="s">
        <v>190</v>
      </c>
    </row>
  </sheetData>
  <mergeCells count="2">
    <mergeCell ref="C2:E2"/>
    <mergeCell ref="C8:E8"/>
  </mergeCells>
  <pageMargins left="0.7" right="0.7" top="0.78740157499999996" bottom="0.78740157499999996" header="0.3" footer="0.3"/>
  <pageSetup paperSize="9" scale="7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12"/>
  <sheetViews>
    <sheetView workbookViewId="0">
      <selection activeCell="B4" sqref="B4"/>
    </sheetView>
  </sheetViews>
  <sheetFormatPr defaultColWidth="8.88671875" defaultRowHeight="14.4"/>
  <cols>
    <col min="1" max="1" width="35.88671875" style="32" customWidth="1"/>
    <col min="2" max="2" width="43.44140625" style="32" bestFit="1" customWidth="1"/>
    <col min="3" max="3" width="101" style="327" customWidth="1"/>
    <col min="4" max="16384" width="8.88671875" style="32"/>
  </cols>
  <sheetData>
    <row r="1" spans="1:3" ht="15" thickBot="1">
      <c r="A1" s="370" t="s">
        <v>191</v>
      </c>
      <c r="B1" s="371" t="s">
        <v>192</v>
      </c>
      <c r="C1" s="372" t="s">
        <v>193</v>
      </c>
    </row>
    <row r="2" spans="1:3" ht="172.8">
      <c r="A2" s="423" t="s">
        <v>194</v>
      </c>
      <c r="B2" s="424"/>
      <c r="C2" s="368" t="s">
        <v>195</v>
      </c>
    </row>
    <row r="3" spans="1:3" ht="28.8">
      <c r="A3" s="156" t="s">
        <v>10</v>
      </c>
      <c r="B3" s="373" t="s">
        <v>196</v>
      </c>
      <c r="C3" s="369" t="s">
        <v>197</v>
      </c>
    </row>
    <row r="4" spans="1:3" ht="288" customHeight="1">
      <c r="A4" s="156" t="s">
        <v>198</v>
      </c>
      <c r="B4" s="374" t="s">
        <v>199</v>
      </c>
      <c r="C4" s="369" t="s">
        <v>262</v>
      </c>
    </row>
    <row r="5" spans="1:3" ht="100.8">
      <c r="A5" s="156" t="s">
        <v>200</v>
      </c>
      <c r="B5" s="374" t="s">
        <v>199</v>
      </c>
      <c r="C5" s="369" t="s">
        <v>201</v>
      </c>
    </row>
    <row r="6" spans="1:3" ht="144">
      <c r="A6" s="156" t="s">
        <v>8</v>
      </c>
      <c r="B6" s="374" t="s">
        <v>199</v>
      </c>
      <c r="C6" s="369" t="s">
        <v>202</v>
      </c>
    </row>
    <row r="7" spans="1:3" ht="129.6">
      <c r="A7" s="156" t="s">
        <v>203</v>
      </c>
      <c r="B7" s="374" t="s">
        <v>199</v>
      </c>
      <c r="C7" s="369" t="s">
        <v>204</v>
      </c>
    </row>
    <row r="8" spans="1:3" ht="100.8">
      <c r="A8" s="375" t="s">
        <v>205</v>
      </c>
      <c r="B8" s="374" t="s">
        <v>206</v>
      </c>
      <c r="C8" s="369" t="s">
        <v>207</v>
      </c>
    </row>
    <row r="10" spans="1:3">
      <c r="A10" s="376"/>
    </row>
    <row r="12" spans="1:3" ht="15.6">
      <c r="A12" s="377"/>
    </row>
  </sheetData>
  <mergeCells count="1">
    <mergeCell ref="A2:B2"/>
  </mergeCells>
  <pageMargins left="0.7" right="0.7" top="0.78740157499999996" bottom="0.78740157499999996" header="0.3" footer="0.3"/>
  <pageSetup paperSize="9" scale="4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09FA7FC1A43E140BC3E4D52AFE1AA3B" ma:contentTypeVersion="2" ma:contentTypeDescription="Vytvoří nový dokument" ma:contentTypeScope="" ma:versionID="3e50650ff5de3098e91eab60478a5cdb">
  <xsd:schema xmlns:xsd="http://www.w3.org/2001/XMLSchema" xmlns:xs="http://www.w3.org/2001/XMLSchema" xmlns:p="http://schemas.microsoft.com/office/2006/metadata/properties" xmlns:ns2="596bd08f-7047-443b-a96d-69275152962f" targetNamespace="http://schemas.microsoft.com/office/2006/metadata/properties" ma:root="true" ma:fieldsID="44877541c94178407d496586e9c29215" ns2:_="">
    <xsd:import namespace="596bd08f-7047-443b-a96d-6927515296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bd08f-7047-443b-a96d-692751529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7B8D5-F152-4F89-94E2-19C151BF50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bd08f-7047-443b-a96d-6927515296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E8D4EE-3BEA-408C-A0DD-0C68C4D43ECA}">
  <ds:schemaRefs>
    <ds:schemaRef ds:uri="596bd08f-7047-443b-a96d-69275152962f"/>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67F2346-1D71-44D2-990E-BAC555542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8</vt:i4>
      </vt:variant>
    </vt:vector>
  </HeadingPairs>
  <TitlesOfParts>
    <vt:vector size="8" baseType="lpstr">
      <vt:lpstr>Celková nabídková cena</vt:lpstr>
      <vt:lpstr>Cena Vytvoření služby</vt:lpstr>
      <vt:lpstr>Cena cloudových služeb 1_2</vt:lpstr>
      <vt:lpstr>Cena cloudových služeb 2_2</vt:lpstr>
      <vt:lpstr>Cena Pilotních služeb</vt:lpstr>
      <vt:lpstr>Cena Služeb provozu</vt:lpstr>
      <vt:lpstr>Cena Služeb rozvoje</vt:lpstr>
      <vt:lpstr>Pokyny k vyplnění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2021-11-19T17:42:20Z</dcterms:created>
  <dcterms:modified xsi:type="dcterms:W3CDTF">2022-06-07T22:06:50Z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0x010100809FA7FC1A43E140BC3E4D52AFE1AA3B</vt:lpwstr>
  </property>
</Properties>
</file>