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00" activeTab="0"/>
  </bookViews>
  <sheets>
    <sheet name="Rekapitulace stavby" sheetId="1" r:id="rId1"/>
    <sheet name="Smecky-prujezd-2021 - Rek..." sheetId="2" r:id="rId2"/>
  </sheets>
  <definedNames>
    <definedName name="_xlnm._FilterDatabase" localSheetId="1" hidden="1">'Smecky-prujezd-2021 - Rek...'!$C$132:$K$340</definedName>
    <definedName name="_xlnm.Print_Area" localSheetId="0">'Rekapitulace stavby'!$D$4:$AO$76,'Rekapitulace stavby'!$C$82:$AQ$96</definedName>
    <definedName name="_xlnm.Print_Area" localSheetId="1">'Smecky-prujezd-2021 - Rek...'!$C$4:$J$76,'Smecky-prujezd-2021 - Rek...'!$C$122:$K$340</definedName>
    <definedName name="_xlnm.Print_Titles" localSheetId="0">'Rekapitulace stavby'!$92:$92</definedName>
    <definedName name="_xlnm.Print_Titles" localSheetId="1">'Smecky-prujezd-2021 - Rek...'!$132:$132</definedName>
  </definedNames>
  <calcPr calcId="162913"/>
</workbook>
</file>

<file path=xl/sharedStrings.xml><?xml version="1.0" encoding="utf-8"?>
<sst xmlns="http://schemas.openxmlformats.org/spreadsheetml/2006/main" count="2433" uniqueCount="479">
  <si>
    <t>Export Komplet</t>
  </si>
  <si>
    <t/>
  </si>
  <si>
    <t>2.0</t>
  </si>
  <si>
    <t>ZAMOK</t>
  </si>
  <si>
    <t>False</t>
  </si>
  <si>
    <t>{23816c91-f470-4560-b208-6bfe6f9209b1}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</si>
  <si>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</si>
  <si>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</si>
  <si>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</si>
  <si>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</si>
  <si>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</si>
  <si>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</si>
  <si>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</si>
  <si>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</si>
  <si>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Smecky-prujezd-2021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</si>
  <si>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</si>
  <si>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</si>
  <si>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 průjezdu, SZIF, Ve Smečkách 33, 110 00 Praha 1</t>
  </si>
  <si>
    <t>KSO:</t>
  </si>
  <si>
    <t>CC-CZ:</t>
  </si>
  <si>
    <t>Místo:</t>
  </si>
  <si>
    <t>Ve Smečkách 33, 110 00 Praha 1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</si>
  <si>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</si>
  <si>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</si>
  <si>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</si>
  <si>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</si>
  <si>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</si>
  <si>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</si>
  <si>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</si>
  <si>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</si>
  <si>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</si>
  <si>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</si>
  <si>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</si>
  <si>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</si>
  <si>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</si>
  <si>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</si>
  <si>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</si>
  <si>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</si>
  <si>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</si>
  <si>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</si>
  <si>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</si>
  <si>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</si>
  <si>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</si>
  <si>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</si>
  <si>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</si>
  <si>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</si>
  <si>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</si>
  <si>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</si>
  <si>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</si>
  <si>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</si>
  <si>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</si>
  <si>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</si>
  <si>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</si>
  <si>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</si>
  <si>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</si>
  <si>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</si>
  <si>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</si>
  <si>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</si>
  <si>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</si>
  <si>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</si>
  <si>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</si>
  <si>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</si>
  <si>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</si>
  <si>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</si>
  <si>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</si>
  <si>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</si>
  <si>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</si>
  <si>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</si>
  <si>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</si>
  <si>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</si>
  <si>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</si>
  <si>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</si>
  <si>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</si>
  <si>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</si>
  <si>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</si>
  <si>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</si>
  <si>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</si>
  <si>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</si>
  <si>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</si>
  <si>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</si>
  <si>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</si>
  <si>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</si>
  <si>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</si>
  <si>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</si>
  <si>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</si>
  <si>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</si>
  <si>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</si>
  <si>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</si>
  <si>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</si>
  <si>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</si>
  <si>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</si>
  <si>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</si>
  <si>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</si>
  <si>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</si>
  <si>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</si>
  <si>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</si>
  <si>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</si>
  <si>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766 - Vstupní dřevěná vrata</t>
  </si>
  <si>
    <t xml:space="preserve">    767 - Konstrukce zámečnické</t>
  </si>
  <si>
    <t xml:space="preserve">    772 - Podlahy z kamene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</si>
  <si>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</si>
  <si>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</si>
  <si>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</si>
  <si>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</si>
  <si>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</si>
  <si>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</si>
  <si>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</si>
  <si>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</si>
  <si>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</si>
  <si>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</si>
  <si>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</si>
  <si>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</si>
  <si>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</si>
  <si>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</si>
  <si>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</si>
  <si>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</si>
  <si>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</si>
  <si>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</si>
  <si>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</si>
  <si>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</si>
  <si>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</si>
  <si>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</si>
  <si>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</si>
  <si>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</si>
  <si>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</si>
  <si>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</si>
  <si>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</si>
  <si>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317944323</t>
  </si>
  <si>
    <t>Válcované nosníky č.14 až 22 dodatečně osazované do připravených otvorů</t>
  </si>
  <si>
    <t>t</t>
  </si>
  <si>
    <t>4</t>
  </si>
  <si>
    <t>717497047</t>
  </si>
  <si>
    <t>VV</t>
  </si>
  <si>
    <t>0,0144*0,70*2</t>
  </si>
  <si>
    <t>Součet</t>
  </si>
  <si>
    <t>6</t>
  </si>
  <si>
    <t>Úpravy povrchů, podlahy a osazování výplní</t>
  </si>
  <si>
    <t>622427001</t>
  </si>
  <si>
    <t>Sjednocení ploch aktivním štukem - přepěnováním</t>
  </si>
  <si>
    <t>m2</t>
  </si>
  <si>
    <t>287376360</t>
  </si>
  <si>
    <t>110,661+133,519</t>
  </si>
  <si>
    <t>622427002</t>
  </si>
  <si>
    <t>Vápenný nátěr slož.7 (vč. penetrace)</t>
  </si>
  <si>
    <t>391212748</t>
  </si>
  <si>
    <t>622427321</t>
  </si>
  <si>
    <t>Oprava omítek stropů. slož. 7 do 30%</t>
  </si>
  <si>
    <t>817095588</t>
  </si>
  <si>
    <t>strop</t>
  </si>
  <si>
    <t>2*3,14*1,59/2*14,50</t>
  </si>
  <si>
    <t>odpočet kopulí</t>
  </si>
  <si>
    <t>-3,14*1,55*1,55/2*2</t>
  </si>
  <si>
    <t>kopule</t>
  </si>
  <si>
    <t>4*3,14*1,55*1,55/2*2</t>
  </si>
  <si>
    <t>5</t>
  </si>
  <si>
    <t>622427322</t>
  </si>
  <si>
    <t>Oprava omítek stěn  slož. 7 do 30%</t>
  </si>
  <si>
    <t>-1946409710</t>
  </si>
  <si>
    <t>sokl</t>
  </si>
  <si>
    <t>(14,50+14*0,07*2)*(0,20+0,75)*0,50*2</t>
  </si>
  <si>
    <t>622427323</t>
  </si>
  <si>
    <t>Oprava omítek stěn  slož. 7 do 50%</t>
  </si>
  <si>
    <t>167312044</t>
  </si>
  <si>
    <t>stěny</t>
  </si>
  <si>
    <t>(14,50+14*0,07*2)*(3,54+4,24)*0,50*2</t>
  </si>
  <si>
    <t>(2,20+2*3,45)*0,60</t>
  </si>
  <si>
    <t>7</t>
  </si>
  <si>
    <t>629995101</t>
  </si>
  <si>
    <t>Očištění  ploch tlakovou vodou a ruční dočištění</t>
  </si>
  <si>
    <t>-1847991889</t>
  </si>
  <si>
    <t>9</t>
  </si>
  <si>
    <t>Ostatní konstrukce a práce, bourání</t>
  </si>
  <si>
    <t>8</t>
  </si>
  <si>
    <t>629995121</t>
  </si>
  <si>
    <t>Chemické a mechanické odstranění stáv.nátěru ploch slož.7</t>
  </si>
  <si>
    <t>-1919318248</t>
  </si>
  <si>
    <t>949101112</t>
  </si>
  <si>
    <t>Lešení pomocné pro objekty pozemních staveb s lešeňovou podlahou v do 3,5 m zatížení do 150 kg/m2</t>
  </si>
  <si>
    <t>-944319274</t>
  </si>
  <si>
    <t>14,50*3,20</t>
  </si>
  <si>
    <t>10</t>
  </si>
  <si>
    <t>952900001</t>
  </si>
  <si>
    <t>Dokončovací práce</t>
  </si>
  <si>
    <t>kpl</t>
  </si>
  <si>
    <t>-1837787696</t>
  </si>
  <si>
    <t>11</t>
  </si>
  <si>
    <t>952900005.1</t>
  </si>
  <si>
    <t>Pomocné stavební práce pro EL a slaboproud</t>
  </si>
  <si>
    <t>1913810590</t>
  </si>
  <si>
    <t>12</t>
  </si>
  <si>
    <t>95290004R</t>
  </si>
  <si>
    <t>Denní úklid staveniště</t>
  </si>
  <si>
    <t>den</t>
  </si>
  <si>
    <t>1239115777</t>
  </si>
  <si>
    <t>40</t>
  </si>
  <si>
    <t>13</t>
  </si>
  <si>
    <t>952900002</t>
  </si>
  <si>
    <t xml:space="preserve"> Stavební začištění vybourané niky</t>
  </si>
  <si>
    <t>975209966</t>
  </si>
  <si>
    <t>14</t>
  </si>
  <si>
    <t>952900003</t>
  </si>
  <si>
    <t>Štukatérské práce - hlavní římsa vč. doplnění</t>
  </si>
  <si>
    <t>bm</t>
  </si>
  <si>
    <t>164468146</t>
  </si>
  <si>
    <t>2*14,50+2*0,50</t>
  </si>
  <si>
    <t>952900004</t>
  </si>
  <si>
    <t>Štukatérské práce - Profilované ozdobné římsy</t>
  </si>
  <si>
    <t>339456761</t>
  </si>
  <si>
    <t>(2*3,14*1,40*1,40)*0,50*4</t>
  </si>
  <si>
    <t>kolem kopulí</t>
  </si>
  <si>
    <t>2*3,14*1,60*2</t>
  </si>
  <si>
    <t>16</t>
  </si>
  <si>
    <t>952900005</t>
  </si>
  <si>
    <t>Štukatérské práce - Profilované pásy v klenbě</t>
  </si>
  <si>
    <t>283948903</t>
  </si>
  <si>
    <t>(2*3,14*1,60*1,60)*0,50*1,40*4</t>
  </si>
  <si>
    <t>17</t>
  </si>
  <si>
    <t>952900006</t>
  </si>
  <si>
    <t>Očištění stávající čedičové dlažby podlahy</t>
  </si>
  <si>
    <t>-2067821315</t>
  </si>
  <si>
    <t>18</t>
  </si>
  <si>
    <t>952900006a</t>
  </si>
  <si>
    <t>Doplnění dlažby u vchodu</t>
  </si>
  <si>
    <t>43077603</t>
  </si>
  <si>
    <t>19</t>
  </si>
  <si>
    <t>952900008</t>
  </si>
  <si>
    <t>Očištění a vyspravení -  nadsvětlík vrat</t>
  </si>
  <si>
    <t>-2076095047</t>
  </si>
  <si>
    <t>20</t>
  </si>
  <si>
    <t>952900016</t>
  </si>
  <si>
    <t>Demontáže  stávajícího osvětlení, vypínačů, nástěnek, cedulí, zvonků a dorozumívacích zařízení</t>
  </si>
  <si>
    <t>1999629314</t>
  </si>
  <si>
    <t>95290003R</t>
  </si>
  <si>
    <t>Označovací cedule - demontáž a montáž</t>
  </si>
  <si>
    <t>588739611</t>
  </si>
  <si>
    <t>22</t>
  </si>
  <si>
    <t>967031132</t>
  </si>
  <si>
    <t>Přisekání plošné zdiva s cihel</t>
  </si>
  <si>
    <t>1312988573</t>
  </si>
  <si>
    <t>1,38*1,02</t>
  </si>
  <si>
    <t>23</t>
  </si>
  <si>
    <t>952900007</t>
  </si>
  <si>
    <t>Vyrovnání zdiva po odsekání dozdívky</t>
  </si>
  <si>
    <t>768934409</t>
  </si>
  <si>
    <t>24</t>
  </si>
  <si>
    <t>968062559</t>
  </si>
  <si>
    <t>Vybourání vstupních dřevěných vrat pl přes 5 m2</t>
  </si>
  <si>
    <t>-2145843174</t>
  </si>
  <si>
    <t>2,20*3,45</t>
  </si>
  <si>
    <t>25</t>
  </si>
  <si>
    <t>973031151</t>
  </si>
  <si>
    <t>Vysekání výklenků ve zdivu cihelném na MV nebo MVC pl přes 0,25 m2</t>
  </si>
  <si>
    <t>-1103251273</t>
  </si>
  <si>
    <t>26</t>
  </si>
  <si>
    <t>974031664</t>
  </si>
  <si>
    <t>Vysekání rýh ve zdivu cihelném pro vtahování nosníků hl do 150 mm v do 150 mm</t>
  </si>
  <si>
    <t>m</t>
  </si>
  <si>
    <t>-1880370182</t>
  </si>
  <si>
    <t>0,70*2</t>
  </si>
  <si>
    <t>27</t>
  </si>
  <si>
    <t>978015341</t>
  </si>
  <si>
    <t>Otlučení vnější vápenné nebo vápenocementové vnější omítky  rozsahu do 30%</t>
  </si>
  <si>
    <t>-534874782</t>
  </si>
  <si>
    <t>28</t>
  </si>
  <si>
    <t>978019361</t>
  </si>
  <si>
    <t>Otlučení vnější vápenné nebo vápenocementové vnější omítky  rozsahu do 50%</t>
  </si>
  <si>
    <t>212262253</t>
  </si>
  <si>
    <t>997</t>
  </si>
  <si>
    <t>Přesun sutě</t>
  </si>
  <si>
    <t>29</t>
  </si>
  <si>
    <t>997013151</t>
  </si>
  <si>
    <t>Vnitrostaveništní doprava suti a vybouraných hmot pro budovy v do 6 m s omezením mechanizace</t>
  </si>
  <si>
    <t>-1357279156</t>
  </si>
  <si>
    <t>30</t>
  </si>
  <si>
    <t>997013219</t>
  </si>
  <si>
    <t>Příplatek k vnitrostaveništní dopravě suti a vybouraných hmot za zvětšenou dopravu suti ZKD 10 m</t>
  </si>
  <si>
    <t>1097334504</t>
  </si>
  <si>
    <t>10,644*20 'Přepočtené koeficientem množství</t>
  </si>
  <si>
    <t>31</t>
  </si>
  <si>
    <t>997013501</t>
  </si>
  <si>
    <t>Odvoz suti a vybouraných hmot na skládku nebo meziskládku do 1 km se složením</t>
  </si>
  <si>
    <t>-1677229486</t>
  </si>
  <si>
    <t>32</t>
  </si>
  <si>
    <t>997013509</t>
  </si>
  <si>
    <t>Příplatek k odvozu suti a vybouraných hmot na skládku ZKD 1 km přes 1 km</t>
  </si>
  <si>
    <t>-140710562</t>
  </si>
  <si>
    <t>33</t>
  </si>
  <si>
    <t>997013831</t>
  </si>
  <si>
    <t>Poplatek za uložení stavebního směsného odpadu na skládce (skládkovné)</t>
  </si>
  <si>
    <t>-329949627</t>
  </si>
  <si>
    <t>998</t>
  </si>
  <si>
    <t>Přesun hmot</t>
  </si>
  <si>
    <t>34</t>
  </si>
  <si>
    <t>998011001</t>
  </si>
  <si>
    <t>Přesun hmot pro budovy zděné v do 6 m</t>
  </si>
  <si>
    <t>-1561835035</t>
  </si>
  <si>
    <t>PSV</t>
  </si>
  <si>
    <t>Práce a dodávky PSV</t>
  </si>
  <si>
    <t>741</t>
  </si>
  <si>
    <t>Elektroinstalace - silnoproud</t>
  </si>
  <si>
    <t>35</t>
  </si>
  <si>
    <t>741100001</t>
  </si>
  <si>
    <t xml:space="preserve">Elektroinstalace </t>
  </si>
  <si>
    <t>-2063564279</t>
  </si>
  <si>
    <t>742</t>
  </si>
  <si>
    <t>Elektroinstalace - slaboproud</t>
  </si>
  <si>
    <t>36</t>
  </si>
  <si>
    <t>742100001</t>
  </si>
  <si>
    <t>Slaboproud</t>
  </si>
  <si>
    <t>-1665442049</t>
  </si>
  <si>
    <t>762</t>
  </si>
  <si>
    <t>Konstrukce tesařské</t>
  </si>
  <si>
    <t>37</t>
  </si>
  <si>
    <t>762137811</t>
  </si>
  <si>
    <t>Demontáž bednění svislých stěn</t>
  </si>
  <si>
    <t>705681885</t>
  </si>
  <si>
    <t>3,14*1,75*1,75/2</t>
  </si>
  <si>
    <t>38</t>
  </si>
  <si>
    <t>762430033</t>
  </si>
  <si>
    <t>Deskový záklop z desek CETRIS tl 16 mm vč. povrch.úpravy</t>
  </si>
  <si>
    <t>-495478019</t>
  </si>
  <si>
    <t>39</t>
  </si>
  <si>
    <t>998762201</t>
  </si>
  <si>
    <t xml:space="preserve">Přesun hmot </t>
  </si>
  <si>
    <t>%</t>
  </si>
  <si>
    <t>-1181639093</t>
  </si>
  <si>
    <t>766</t>
  </si>
  <si>
    <t>Vstupní dřevěná vrata</t>
  </si>
  <si>
    <t>76600001R</t>
  </si>
  <si>
    <t>Demontáž</t>
  </si>
  <si>
    <t>1157098717</t>
  </si>
  <si>
    <t>41</t>
  </si>
  <si>
    <t>76600002R</t>
  </si>
  <si>
    <t>odstranění nátěrů mechanicky / chemicky</t>
  </si>
  <si>
    <t>2106300927</t>
  </si>
  <si>
    <t>2,74*3,70*2</t>
  </si>
  <si>
    <t>2,72*3,54*2</t>
  </si>
  <si>
    <t>42</t>
  </si>
  <si>
    <t>76600003R</t>
  </si>
  <si>
    <t>vysazení/doplnění</t>
  </si>
  <si>
    <t>649106875</t>
  </si>
  <si>
    <t>19,767</t>
  </si>
  <si>
    <t>43</t>
  </si>
  <si>
    <t>76600004R</t>
  </si>
  <si>
    <t>tmelení, broušení</t>
  </si>
  <si>
    <t>1274359546</t>
  </si>
  <si>
    <t>19,767*2</t>
  </si>
  <si>
    <t>44</t>
  </si>
  <si>
    <t>76600005R</t>
  </si>
  <si>
    <t>revize, repase kování, pantů, zámku</t>
  </si>
  <si>
    <t>-935287048</t>
  </si>
  <si>
    <t>45</t>
  </si>
  <si>
    <t>76600006R</t>
  </si>
  <si>
    <t>el.pohony vč. montáže</t>
  </si>
  <si>
    <t>1208585773</t>
  </si>
  <si>
    <t>46</t>
  </si>
  <si>
    <t>76600007R</t>
  </si>
  <si>
    <t>nátěr silnovrstvou lazurou Herbol Ofenporing</t>
  </si>
  <si>
    <t>1235410411</t>
  </si>
  <si>
    <t>47</t>
  </si>
  <si>
    <t>76600008R</t>
  </si>
  <si>
    <t>zpětná montáž</t>
  </si>
  <si>
    <t>-1203361260</t>
  </si>
  <si>
    <t>48</t>
  </si>
  <si>
    <t>76600009R</t>
  </si>
  <si>
    <t>retuše</t>
  </si>
  <si>
    <t>1989392723</t>
  </si>
  <si>
    <t>49</t>
  </si>
  <si>
    <t>76600011R</t>
  </si>
  <si>
    <t>ostatní materiálové náklady</t>
  </si>
  <si>
    <t>1449109475</t>
  </si>
  <si>
    <t>50</t>
  </si>
  <si>
    <t>76600010R</t>
  </si>
  <si>
    <t>přesun hmot</t>
  </si>
  <si>
    <t>-2030680763</t>
  </si>
  <si>
    <t>767</t>
  </si>
  <si>
    <t>Konstrukce zámečnické</t>
  </si>
  <si>
    <t>51</t>
  </si>
  <si>
    <t>767110001</t>
  </si>
  <si>
    <t>Dodávka a montáž  vstupních dveří  výkres č.9</t>
  </si>
  <si>
    <t>239239177</t>
  </si>
  <si>
    <t>52</t>
  </si>
  <si>
    <t>998767201</t>
  </si>
  <si>
    <t>1225349898</t>
  </si>
  <si>
    <t>772</t>
  </si>
  <si>
    <t>Podlahy z kamene</t>
  </si>
  <si>
    <t>53</t>
  </si>
  <si>
    <t>772210001</t>
  </si>
  <si>
    <t>Očištění obrubníku tlakovou vodou</t>
  </si>
  <si>
    <t>-789659011</t>
  </si>
  <si>
    <t>12,65*0,55*2</t>
  </si>
  <si>
    <t>54</t>
  </si>
  <si>
    <t>772210002</t>
  </si>
  <si>
    <t>Pemrlování obrubníku</t>
  </si>
  <si>
    <t>2036308628</t>
  </si>
  <si>
    <t>55</t>
  </si>
  <si>
    <t>772210003</t>
  </si>
  <si>
    <t>Doplnění chybějících částí</t>
  </si>
  <si>
    <t>1107941522</t>
  </si>
  <si>
    <t>56</t>
  </si>
  <si>
    <t>772210004</t>
  </si>
  <si>
    <t>Vyspárování</t>
  </si>
  <si>
    <t>-1870437096</t>
  </si>
  <si>
    <t>57</t>
  </si>
  <si>
    <t>772210005</t>
  </si>
  <si>
    <t>Chemické očištění</t>
  </si>
  <si>
    <t>1495418442</t>
  </si>
  <si>
    <t>13,915</t>
  </si>
  <si>
    <t>58</t>
  </si>
  <si>
    <t>772210006</t>
  </si>
  <si>
    <t>ošetření hydrofobním a olejofobním prostředkem</t>
  </si>
  <si>
    <t>-773710013</t>
  </si>
  <si>
    <t>59</t>
  </si>
  <si>
    <t>998772201</t>
  </si>
  <si>
    <t>-1934079547</t>
  </si>
  <si>
    <t>784</t>
  </si>
  <si>
    <t>Dokončovací práce - malby a tapety</t>
  </si>
  <si>
    <t>60</t>
  </si>
  <si>
    <t>784110001</t>
  </si>
  <si>
    <t>malby (vícebarevné)</t>
  </si>
  <si>
    <t>-590647982</t>
  </si>
  <si>
    <t>95,024+15,637+133,519</t>
  </si>
  <si>
    <t>787</t>
  </si>
  <si>
    <t>Dokončovací práce - zasklívání</t>
  </si>
  <si>
    <t>61</t>
  </si>
  <si>
    <t>787100801</t>
  </si>
  <si>
    <t>Vysklívání stěn, příček, balkónového zábradlí, výtahových šachet plochy do 1 m2 skla plochého</t>
  </si>
  <si>
    <t>1149769748</t>
  </si>
  <si>
    <t>3,14*1,35*1,35*0,50</t>
  </si>
  <si>
    <t>62</t>
  </si>
  <si>
    <t>787692522</t>
  </si>
  <si>
    <t xml:space="preserve">Zasklívání oken a dveří  sklem bezpečnostním </t>
  </si>
  <si>
    <t>-1860238110</t>
  </si>
  <si>
    <t>2,861</t>
  </si>
  <si>
    <t>63</t>
  </si>
  <si>
    <t>998787201</t>
  </si>
  <si>
    <t>376682727</t>
  </si>
  <si>
    <t>VRN</t>
  </si>
  <si>
    <t>Vedlejší rozpočtové náklady</t>
  </si>
  <si>
    <t>VRN3</t>
  </si>
  <si>
    <t>Zařízení staveniště</t>
  </si>
  <si>
    <t>64</t>
  </si>
  <si>
    <t>031002000</t>
  </si>
  <si>
    <t>Související práce pro zařízení staveniště</t>
  </si>
  <si>
    <t>…</t>
  </si>
  <si>
    <t>1024</t>
  </si>
  <si>
    <t>1759797124</t>
  </si>
  <si>
    <t>VRN4</t>
  </si>
  <si>
    <t>Inženýrská činnost</t>
  </si>
  <si>
    <t>65</t>
  </si>
  <si>
    <t>041002000</t>
  </si>
  <si>
    <t>Autorský dozor</t>
  </si>
  <si>
    <t>1470408157</t>
  </si>
  <si>
    <t>66</t>
  </si>
  <si>
    <t>045303000</t>
  </si>
  <si>
    <t>Koordinační činnost</t>
  </si>
  <si>
    <t>438634075</t>
  </si>
  <si>
    <t>VRN6</t>
  </si>
  <si>
    <t>Územní vlivy</t>
  </si>
  <si>
    <t>67</t>
  </si>
  <si>
    <t>062002000</t>
  </si>
  <si>
    <t>Ztížené dopravní podmínky</t>
  </si>
  <si>
    <t>265830723</t>
  </si>
  <si>
    <t>68</t>
  </si>
  <si>
    <t>065002000</t>
  </si>
  <si>
    <t>Mimostaveništní doprava materiálů</t>
  </si>
  <si>
    <t>944138221</t>
  </si>
  <si>
    <t>VRN7</t>
  </si>
  <si>
    <t>Provozní vlivy</t>
  </si>
  <si>
    <t>69</t>
  </si>
  <si>
    <t>071002000</t>
  </si>
  <si>
    <t>Provoz investora, třetích osob</t>
  </si>
  <si>
    <t>-841626871</t>
  </si>
  <si>
    <t>VRN8</t>
  </si>
  <si>
    <t>Přesun stavebních kapacit</t>
  </si>
  <si>
    <t>70</t>
  </si>
  <si>
    <t>084003000</t>
  </si>
  <si>
    <t>za práci v noci, o sobotách a nedělích, ve státem uznaný svátek</t>
  </si>
  <si>
    <t>1648492114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</si>
</sst>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5" t="s">
        <v>14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2"/>
      <c r="AQ5" s="22"/>
      <c r="AR5" s="20"/>
      <c r="BE5" s="25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7" t="s">
        <v>17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2"/>
      <c r="AQ6" s="22"/>
      <c r="AR6" s="20"/>
      <c r="BE6" s="25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/>
      <c r="AO8" s="22"/>
      <c r="AP8" s="22"/>
      <c r="AQ8" s="22"/>
      <c r="AR8" s="20"/>
      <c r="BE8" s="25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3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53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5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3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53"/>
      <c r="BS13" s="17" t="s">
        <v>6</v>
      </c>
    </row>
    <row r="14" spans="2:71" ht="12.75">
      <c r="B14" s="21"/>
      <c r="C14" s="22"/>
      <c r="D14" s="22"/>
      <c r="E14" s="258" t="s">
        <v>28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5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3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53"/>
      <c r="BS16" s="17" t="s">
        <v>4</v>
      </c>
    </row>
    <row r="17" spans="2:71" s="1" customFormat="1" ht="18.4" customHeight="1">
      <c r="B17" s="21"/>
      <c r="C17" s="22"/>
      <c r="D17" s="22"/>
      <c r="E17" s="27" t="s">
        <v>25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53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3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53"/>
      <c r="BS19" s="17" t="s">
        <v>6</v>
      </c>
    </row>
    <row r="20" spans="2:71" s="1" customFormat="1" ht="18.4" customHeight="1">
      <c r="B20" s="21"/>
      <c r="C20" s="22"/>
      <c r="D20" s="22"/>
      <c r="E20" s="27" t="s">
        <v>25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53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3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3"/>
    </row>
    <row r="23" spans="2:57" s="1" customFormat="1" ht="16.5" customHeight="1">
      <c r="B23" s="21"/>
      <c r="C23" s="22"/>
      <c r="D23" s="22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2"/>
      <c r="AP23" s="22"/>
      <c r="AQ23" s="22"/>
      <c r="AR23" s="20"/>
      <c r="BE23" s="25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3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1">
        <f>ROUND(AG94,2)</f>
        <v>0</v>
      </c>
      <c r="AL26" s="262"/>
      <c r="AM26" s="262"/>
      <c r="AN26" s="262"/>
      <c r="AO26" s="262"/>
      <c r="AP26" s="36"/>
      <c r="AQ26" s="36"/>
      <c r="AR26" s="39"/>
      <c r="BE26" s="25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3" t="s">
        <v>34</v>
      </c>
      <c r="M28" s="263"/>
      <c r="N28" s="263"/>
      <c r="O28" s="263"/>
      <c r="P28" s="263"/>
      <c r="Q28" s="36"/>
      <c r="R28" s="36"/>
      <c r="S28" s="36"/>
      <c r="T28" s="36"/>
      <c r="U28" s="36"/>
      <c r="V28" s="36"/>
      <c r="W28" s="263" t="s">
        <v>35</v>
      </c>
      <c r="X28" s="263"/>
      <c r="Y28" s="263"/>
      <c r="Z28" s="263"/>
      <c r="AA28" s="263"/>
      <c r="AB28" s="263"/>
      <c r="AC28" s="263"/>
      <c r="AD28" s="263"/>
      <c r="AE28" s="263"/>
      <c r="AF28" s="36"/>
      <c r="AG28" s="36"/>
      <c r="AH28" s="36"/>
      <c r="AI28" s="36"/>
      <c r="AJ28" s="36"/>
      <c r="AK28" s="263" t="s">
        <v>36</v>
      </c>
      <c r="AL28" s="263"/>
      <c r="AM28" s="263"/>
      <c r="AN28" s="263"/>
      <c r="AO28" s="263"/>
      <c r="AP28" s="36"/>
      <c r="AQ28" s="36"/>
      <c r="AR28" s="39"/>
      <c r="BE28" s="253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66">
        <v>0.21</v>
      </c>
      <c r="M29" s="265"/>
      <c r="N29" s="265"/>
      <c r="O29" s="265"/>
      <c r="P29" s="265"/>
      <c r="Q29" s="41"/>
      <c r="R29" s="41"/>
      <c r="S29" s="41"/>
      <c r="T29" s="41"/>
      <c r="U29" s="41"/>
      <c r="V29" s="41"/>
      <c r="W29" s="264">
        <f>ROUND(AZ94,2)</f>
        <v>0</v>
      </c>
      <c r="X29" s="265"/>
      <c r="Y29" s="265"/>
      <c r="Z29" s="265"/>
      <c r="AA29" s="265"/>
      <c r="AB29" s="265"/>
      <c r="AC29" s="265"/>
      <c r="AD29" s="265"/>
      <c r="AE29" s="265"/>
      <c r="AF29" s="41"/>
      <c r="AG29" s="41"/>
      <c r="AH29" s="41"/>
      <c r="AI29" s="41"/>
      <c r="AJ29" s="41"/>
      <c r="AK29" s="264">
        <f>ROUND(AV94,2)</f>
        <v>0</v>
      </c>
      <c r="AL29" s="265"/>
      <c r="AM29" s="265"/>
      <c r="AN29" s="265"/>
      <c r="AO29" s="265"/>
      <c r="AP29" s="41"/>
      <c r="AQ29" s="41"/>
      <c r="AR29" s="42"/>
      <c r="BE29" s="254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66">
        <v>0.15</v>
      </c>
      <c r="M30" s="265"/>
      <c r="N30" s="265"/>
      <c r="O30" s="265"/>
      <c r="P30" s="265"/>
      <c r="Q30" s="41"/>
      <c r="R30" s="41"/>
      <c r="S30" s="41"/>
      <c r="T30" s="41"/>
      <c r="U30" s="41"/>
      <c r="V30" s="41"/>
      <c r="W30" s="264">
        <f>ROUND(BA94,2)</f>
        <v>0</v>
      </c>
      <c r="X30" s="265"/>
      <c r="Y30" s="265"/>
      <c r="Z30" s="265"/>
      <c r="AA30" s="265"/>
      <c r="AB30" s="265"/>
      <c r="AC30" s="265"/>
      <c r="AD30" s="265"/>
      <c r="AE30" s="265"/>
      <c r="AF30" s="41"/>
      <c r="AG30" s="41"/>
      <c r="AH30" s="41"/>
      <c r="AI30" s="41"/>
      <c r="AJ30" s="41"/>
      <c r="AK30" s="264">
        <f>ROUND(AW94,2)</f>
        <v>0</v>
      </c>
      <c r="AL30" s="265"/>
      <c r="AM30" s="265"/>
      <c r="AN30" s="265"/>
      <c r="AO30" s="265"/>
      <c r="AP30" s="41"/>
      <c r="AQ30" s="41"/>
      <c r="AR30" s="42"/>
      <c r="BE30" s="254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66">
        <v>0.21</v>
      </c>
      <c r="M31" s="265"/>
      <c r="N31" s="265"/>
      <c r="O31" s="265"/>
      <c r="P31" s="265"/>
      <c r="Q31" s="41"/>
      <c r="R31" s="41"/>
      <c r="S31" s="41"/>
      <c r="T31" s="41"/>
      <c r="U31" s="41"/>
      <c r="V31" s="41"/>
      <c r="W31" s="264">
        <f>ROUND(BB94,2)</f>
        <v>0</v>
      </c>
      <c r="X31" s="265"/>
      <c r="Y31" s="265"/>
      <c r="Z31" s="265"/>
      <c r="AA31" s="265"/>
      <c r="AB31" s="265"/>
      <c r="AC31" s="265"/>
      <c r="AD31" s="265"/>
      <c r="AE31" s="265"/>
      <c r="AF31" s="41"/>
      <c r="AG31" s="41"/>
      <c r="AH31" s="41"/>
      <c r="AI31" s="41"/>
      <c r="AJ31" s="41"/>
      <c r="AK31" s="264">
        <v>0</v>
      </c>
      <c r="AL31" s="265"/>
      <c r="AM31" s="265"/>
      <c r="AN31" s="265"/>
      <c r="AO31" s="265"/>
      <c r="AP31" s="41"/>
      <c r="AQ31" s="41"/>
      <c r="AR31" s="42"/>
      <c r="BE31" s="254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66">
        <v>0.15</v>
      </c>
      <c r="M32" s="265"/>
      <c r="N32" s="265"/>
      <c r="O32" s="265"/>
      <c r="P32" s="265"/>
      <c r="Q32" s="41"/>
      <c r="R32" s="41"/>
      <c r="S32" s="41"/>
      <c r="T32" s="41"/>
      <c r="U32" s="41"/>
      <c r="V32" s="41"/>
      <c r="W32" s="264">
        <f>ROUND(BC94,2)</f>
        <v>0</v>
      </c>
      <c r="X32" s="265"/>
      <c r="Y32" s="265"/>
      <c r="Z32" s="265"/>
      <c r="AA32" s="265"/>
      <c r="AB32" s="265"/>
      <c r="AC32" s="265"/>
      <c r="AD32" s="265"/>
      <c r="AE32" s="265"/>
      <c r="AF32" s="41"/>
      <c r="AG32" s="41"/>
      <c r="AH32" s="41"/>
      <c r="AI32" s="41"/>
      <c r="AJ32" s="41"/>
      <c r="AK32" s="264">
        <v>0</v>
      </c>
      <c r="AL32" s="265"/>
      <c r="AM32" s="265"/>
      <c r="AN32" s="265"/>
      <c r="AO32" s="265"/>
      <c r="AP32" s="41"/>
      <c r="AQ32" s="41"/>
      <c r="AR32" s="42"/>
      <c r="BE32" s="254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66">
        <v>0</v>
      </c>
      <c r="M33" s="265"/>
      <c r="N33" s="265"/>
      <c r="O33" s="265"/>
      <c r="P33" s="265"/>
      <c r="Q33" s="41"/>
      <c r="R33" s="41"/>
      <c r="S33" s="41"/>
      <c r="T33" s="41"/>
      <c r="U33" s="41"/>
      <c r="V33" s="41"/>
      <c r="W33" s="264">
        <f>ROUND(BD94,2)</f>
        <v>0</v>
      </c>
      <c r="X33" s="265"/>
      <c r="Y33" s="265"/>
      <c r="Z33" s="265"/>
      <c r="AA33" s="265"/>
      <c r="AB33" s="265"/>
      <c r="AC33" s="265"/>
      <c r="AD33" s="265"/>
      <c r="AE33" s="265"/>
      <c r="AF33" s="41"/>
      <c r="AG33" s="41"/>
      <c r="AH33" s="41"/>
      <c r="AI33" s="41"/>
      <c r="AJ33" s="41"/>
      <c r="AK33" s="264">
        <v>0</v>
      </c>
      <c r="AL33" s="265"/>
      <c r="AM33" s="265"/>
      <c r="AN33" s="265"/>
      <c r="AO33" s="265"/>
      <c r="AP33" s="41"/>
      <c r="AQ33" s="41"/>
      <c r="AR33" s="42"/>
      <c r="BE33" s="25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3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67" t="s">
        <v>45</v>
      </c>
      <c r="Y35" s="268"/>
      <c r="Z35" s="268"/>
      <c r="AA35" s="268"/>
      <c r="AB35" s="268"/>
      <c r="AC35" s="45"/>
      <c r="AD35" s="45"/>
      <c r="AE35" s="45"/>
      <c r="AF35" s="45"/>
      <c r="AG35" s="45"/>
      <c r="AH35" s="45"/>
      <c r="AI35" s="45"/>
      <c r="AJ35" s="45"/>
      <c r="AK35" s="269">
        <f>SUM(AK26:AK33)</f>
        <v>0</v>
      </c>
      <c r="AL35" s="268"/>
      <c r="AM35" s="268"/>
      <c r="AN35" s="268"/>
      <c r="AO35" s="27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Smecky-prujezd-2021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1" t="str">
        <f>K6</f>
        <v>Rekonstrukce  průjezdu, SZIF, Ve Smečkách 33, 110 00 Praha 1</v>
      </c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Ve Smečkách 33, 110 00 Praha 1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3" t="str">
        <f>IF(AN8="","",AN8)</f>
        <v/>
      </c>
      <c r="AN87" s="27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4" t="str">
        <f>IF(E17="","",E17)</f>
        <v xml:space="preserve"> </v>
      </c>
      <c r="AN89" s="275"/>
      <c r="AO89" s="275"/>
      <c r="AP89" s="275"/>
      <c r="AQ89" s="36"/>
      <c r="AR89" s="39"/>
      <c r="AS89" s="276" t="s">
        <v>53</v>
      </c>
      <c r="AT89" s="27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4" t="str">
        <f>IF(E20="","",E20)</f>
        <v xml:space="preserve"> </v>
      </c>
      <c r="AN90" s="275"/>
      <c r="AO90" s="275"/>
      <c r="AP90" s="275"/>
      <c r="AQ90" s="36"/>
      <c r="AR90" s="39"/>
      <c r="AS90" s="278"/>
      <c r="AT90" s="27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0"/>
      <c r="AT91" s="28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2" t="s">
        <v>54</v>
      </c>
      <c r="D92" s="283"/>
      <c r="E92" s="283"/>
      <c r="F92" s="283"/>
      <c r="G92" s="283"/>
      <c r="H92" s="73"/>
      <c r="I92" s="284" t="s">
        <v>55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5" t="s">
        <v>56</v>
      </c>
      <c r="AH92" s="283"/>
      <c r="AI92" s="283"/>
      <c r="AJ92" s="283"/>
      <c r="AK92" s="283"/>
      <c r="AL92" s="283"/>
      <c r="AM92" s="283"/>
      <c r="AN92" s="284" t="s">
        <v>57</v>
      </c>
      <c r="AO92" s="283"/>
      <c r="AP92" s="286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0">
        <f>ROUND(AG95,2)</f>
        <v>0</v>
      </c>
      <c r="AH94" s="290"/>
      <c r="AI94" s="290"/>
      <c r="AJ94" s="290"/>
      <c r="AK94" s="290"/>
      <c r="AL94" s="290"/>
      <c r="AM94" s="290"/>
      <c r="AN94" s="291">
        <f>SUM(AG94,AT94)</f>
        <v>0</v>
      </c>
      <c r="AO94" s="291"/>
      <c r="AP94" s="291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0" s="7" customFormat="1" ht="37.5" customHeight="1">
      <c r="A95" s="92" t="s">
        <v>76</v>
      </c>
      <c r="B95" s="93"/>
      <c r="C95" s="94"/>
      <c r="D95" s="289" t="s">
        <v>14</v>
      </c>
      <c r="E95" s="289"/>
      <c r="F95" s="289"/>
      <c r="G95" s="289"/>
      <c r="H95" s="289"/>
      <c r="I95" s="95"/>
      <c r="J95" s="289" t="s">
        <v>17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7">
        <f>'Smecky-prujezd-2021 - Rek...'!J28</f>
        <v>0</v>
      </c>
      <c r="AH95" s="288"/>
      <c r="AI95" s="288"/>
      <c r="AJ95" s="288"/>
      <c r="AK95" s="288"/>
      <c r="AL95" s="288"/>
      <c r="AM95" s="288"/>
      <c r="AN95" s="287">
        <f>SUM(AG95,AT95)</f>
        <v>0</v>
      </c>
      <c r="AO95" s="288"/>
      <c r="AP95" s="288"/>
      <c r="AQ95" s="96" t="s">
        <v>77</v>
      </c>
      <c r="AR95" s="97"/>
      <c r="AS95" s="98">
        <v>0</v>
      </c>
      <c r="AT95" s="99">
        <f>ROUND(SUM(AV95:AW95),2)</f>
        <v>0</v>
      </c>
      <c r="AU95" s="100">
        <f>'Smecky-prujezd-2021 - Rek...'!P133</f>
        <v>0</v>
      </c>
      <c r="AV95" s="99">
        <f>'Smecky-prujezd-2021 - Rek...'!J31</f>
        <v>0</v>
      </c>
      <c r="AW95" s="99">
        <f>'Smecky-prujezd-2021 - Rek...'!J32</f>
        <v>0</v>
      </c>
      <c r="AX95" s="99">
        <f>'Smecky-prujezd-2021 - Rek...'!J33</f>
        <v>0</v>
      </c>
      <c r="AY95" s="99">
        <f>'Smecky-prujezd-2021 - Rek...'!J34</f>
        <v>0</v>
      </c>
      <c r="AZ95" s="99">
        <f>'Smecky-prujezd-2021 - Rek...'!F31</f>
        <v>0</v>
      </c>
      <c r="BA95" s="99">
        <f>'Smecky-prujezd-2021 - Rek...'!F32</f>
        <v>0</v>
      </c>
      <c r="BB95" s="99">
        <f>'Smecky-prujezd-2021 - Rek...'!F33</f>
        <v>0</v>
      </c>
      <c r="BC95" s="99">
        <f>'Smecky-prujezd-2021 - Rek...'!F34</f>
        <v>0</v>
      </c>
      <c r="BD95" s="101">
        <f>'Smecky-prujezd-2021 - Rek...'!F35</f>
        <v>0</v>
      </c>
      <c r="BT95" s="102" t="s">
        <v>78</v>
      </c>
      <c r="BU95" s="102" t="s">
        <v>79</v>
      </c>
      <c r="BV95" s="102" t="s">
        <v>74</v>
      </c>
      <c r="BW95" s="102" t="s">
        <v>5</v>
      </c>
      <c r="BX95" s="102" t="s">
        <v>75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k7tNqfU0a5sWfeqXt3NE7uLvU5m3CT+xpMmN4cL5bMCpavuHlNqhx1BHEwg3Cnnilrq7Bc++rA8nEZPnchmmdg==" saltValue="xdnSitvtPhmsY1ck5EeqiGwpiztqYCd2Eh0oYGqhAzd7cr00Fa01yPO9rnNkQQLLwjcJLzAtVP7xyURqQ0KZS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mecky-prujezd-2021 - Re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1"/>
  <sheetViews>
    <sheetView showGridLines="0" workbookViewId="0" topLeftCell="A1">
      <selection activeCell="J10" sqref="J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7" t="s">
        <v>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80</v>
      </c>
    </row>
    <row r="4" spans="2:46" s="1" customFormat="1" ht="24.95" customHeight="1">
      <c r="B4" s="20"/>
      <c r="D4" s="107" t="s">
        <v>81</v>
      </c>
      <c r="I4" s="103"/>
      <c r="L4" s="20"/>
      <c r="M4" s="108" t="s">
        <v>10</v>
      </c>
      <c r="AT4" s="17" t="s">
        <v>4</v>
      </c>
    </row>
    <row r="5" spans="2:12" s="1" customFormat="1" ht="6.95" customHeight="1">
      <c r="B5" s="20"/>
      <c r="I5" s="103"/>
      <c r="L5" s="20"/>
    </row>
    <row r="6" spans="1:31" s="2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293" t="s">
        <v>17</v>
      </c>
      <c r="F7" s="294"/>
      <c r="G7" s="294"/>
      <c r="H7" s="294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>
        <f>'Rekapitulace stavby'!AN8</f>
        <v>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9" t="s">
        <v>23</v>
      </c>
      <c r="E12" s="34"/>
      <c r="F12" s="34"/>
      <c r="G12" s="34"/>
      <c r="H12" s="34"/>
      <c r="I12" s="112" t="s">
        <v>24</v>
      </c>
      <c r="J12" s="111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11" t="str">
        <f>IF('Rekapitulace stavby'!E11="","",'Rekapitulace stavby'!E11)</f>
        <v xml:space="preserve"> </v>
      </c>
      <c r="F13" s="34"/>
      <c r="G13" s="34"/>
      <c r="H13" s="34"/>
      <c r="I13" s="112" t="s">
        <v>26</v>
      </c>
      <c r="J13" s="111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9" t="s">
        <v>27</v>
      </c>
      <c r="E15" s="34"/>
      <c r="F15" s="34"/>
      <c r="G15" s="34"/>
      <c r="H15" s="34"/>
      <c r="I15" s="112" t="s">
        <v>24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295" t="str">
        <f>'Rekapitulace stavby'!E14</f>
        <v>Vyplň údaj</v>
      </c>
      <c r="F16" s="296"/>
      <c r="G16" s="296"/>
      <c r="H16" s="296"/>
      <c r="I16" s="112" t="s">
        <v>26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9" t="s">
        <v>29</v>
      </c>
      <c r="E18" s="34"/>
      <c r="F18" s="34"/>
      <c r="G18" s="34"/>
      <c r="H18" s="34"/>
      <c r="I18" s="112" t="s">
        <v>24</v>
      </c>
      <c r="J18" s="111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1" t="str">
        <f>IF('Rekapitulace stavby'!E17="","",'Rekapitulace stavby'!E17)</f>
        <v xml:space="preserve"> </v>
      </c>
      <c r="F19" s="34"/>
      <c r="G19" s="34"/>
      <c r="H19" s="34"/>
      <c r="I19" s="112" t="s">
        <v>26</v>
      </c>
      <c r="J19" s="111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9" t="s">
        <v>31</v>
      </c>
      <c r="E21" s="34"/>
      <c r="F21" s="34"/>
      <c r="G21" s="34"/>
      <c r="H21" s="34"/>
      <c r="I21" s="112" t="s">
        <v>24</v>
      </c>
      <c r="J21" s="111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1" t="str">
        <f>IF('Rekapitulace stavby'!E20="","",'Rekapitulace stavby'!E20)</f>
        <v xml:space="preserve"> </v>
      </c>
      <c r="F22" s="34"/>
      <c r="G22" s="34"/>
      <c r="H22" s="34"/>
      <c r="I22" s="112" t="s">
        <v>26</v>
      </c>
      <c r="J22" s="111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9" t="s">
        <v>32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4"/>
      <c r="B25" s="115"/>
      <c r="C25" s="114"/>
      <c r="D25" s="114"/>
      <c r="E25" s="297" t="s">
        <v>1</v>
      </c>
      <c r="F25" s="297"/>
      <c r="G25" s="297"/>
      <c r="H25" s="297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0" t="s">
        <v>33</v>
      </c>
      <c r="E28" s="34"/>
      <c r="F28" s="34"/>
      <c r="G28" s="34"/>
      <c r="H28" s="34"/>
      <c r="I28" s="110"/>
      <c r="J28" s="121">
        <f>ROUND(J133,2)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2" t="s">
        <v>35</v>
      </c>
      <c r="G30" s="34"/>
      <c r="H30" s="34"/>
      <c r="I30" s="123" t="s">
        <v>34</v>
      </c>
      <c r="J30" s="122" t="s">
        <v>36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4" t="s">
        <v>37</v>
      </c>
      <c r="E31" s="109" t="s">
        <v>38</v>
      </c>
      <c r="F31" s="125">
        <f>ROUND((SUM(BE133:BE340)),2)</f>
        <v>0</v>
      </c>
      <c r="G31" s="34"/>
      <c r="H31" s="34"/>
      <c r="I31" s="126">
        <v>0.21</v>
      </c>
      <c r="J31" s="125">
        <f>ROUND(((SUM(BE133:BE340))*I31),2)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9" t="s">
        <v>39</v>
      </c>
      <c r="F32" s="125">
        <f>ROUND((SUM(BF133:BF340)),2)</f>
        <v>0</v>
      </c>
      <c r="G32" s="34"/>
      <c r="H32" s="34"/>
      <c r="I32" s="126">
        <v>0.15</v>
      </c>
      <c r="J32" s="125">
        <f>ROUND(((SUM(BF133:BF340))*I32),2)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9" t="s">
        <v>40</v>
      </c>
      <c r="F33" s="125">
        <f>ROUND((SUM(BG133:BG340)),2)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9" t="s">
        <v>41</v>
      </c>
      <c r="F34" s="125">
        <f>ROUND((SUM(BH133:BH340)),2)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9" t="s">
        <v>42</v>
      </c>
      <c r="F35" s="125">
        <f>ROUND((SUM(BI133:BI340)),2)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7"/>
      <c r="D37" s="128" t="s">
        <v>43</v>
      </c>
      <c r="E37" s="129"/>
      <c r="F37" s="129"/>
      <c r="G37" s="130" t="s">
        <v>44</v>
      </c>
      <c r="H37" s="131" t="s">
        <v>45</v>
      </c>
      <c r="I37" s="132"/>
      <c r="J37" s="133">
        <f>SUM(J28:J35)</f>
        <v>0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I39" s="103"/>
      <c r="L39" s="20"/>
    </row>
    <row r="40" spans="2:12" s="1" customFormat="1" ht="14.45" customHeight="1">
      <c r="B40" s="20"/>
      <c r="I40" s="103"/>
      <c r="L40" s="20"/>
    </row>
    <row r="41" spans="2:12" s="1" customFormat="1" ht="14.45" customHeight="1">
      <c r="B41" s="20"/>
      <c r="I41" s="103"/>
      <c r="L41" s="20"/>
    </row>
    <row r="42" spans="2:12" s="1" customFormat="1" ht="14.45" customHeight="1">
      <c r="B42" s="20"/>
      <c r="I42" s="103"/>
      <c r="L42" s="20"/>
    </row>
    <row r="43" spans="2:12" s="1" customFormat="1" ht="14.45" customHeight="1">
      <c r="B43" s="20"/>
      <c r="I43" s="103"/>
      <c r="L43" s="20"/>
    </row>
    <row r="44" spans="2:12" s="1" customFormat="1" ht="14.45" customHeight="1">
      <c r="B44" s="20"/>
      <c r="I44" s="103"/>
      <c r="L44" s="20"/>
    </row>
    <row r="45" spans="2:12" s="1" customFormat="1" ht="14.45" customHeight="1">
      <c r="B45" s="20"/>
      <c r="I45" s="103"/>
      <c r="L45" s="20"/>
    </row>
    <row r="46" spans="2:12" s="1" customFormat="1" ht="14.45" customHeight="1">
      <c r="B46" s="20"/>
      <c r="I46" s="103"/>
      <c r="L46" s="20"/>
    </row>
    <row r="47" spans="2:12" s="1" customFormat="1" ht="14.45" customHeight="1">
      <c r="B47" s="20"/>
      <c r="I47" s="103"/>
      <c r="L47" s="20"/>
    </row>
    <row r="48" spans="2:12" s="1" customFormat="1" ht="14.45" customHeight="1">
      <c r="B48" s="20"/>
      <c r="I48" s="103"/>
      <c r="L48" s="20"/>
    </row>
    <row r="49" spans="2:12" s="1" customFormat="1" ht="14.45" customHeight="1">
      <c r="B49" s="20"/>
      <c r="I49" s="103"/>
      <c r="L49" s="20"/>
    </row>
    <row r="50" spans="2:12" s="2" customFormat="1" ht="14.45" customHeight="1">
      <c r="B50" s="51"/>
      <c r="D50" s="135" t="s">
        <v>46</v>
      </c>
      <c r="E50" s="136"/>
      <c r="F50" s="136"/>
      <c r="G50" s="135" t="s">
        <v>47</v>
      </c>
      <c r="H50" s="136"/>
      <c r="I50" s="137"/>
      <c r="J50" s="136"/>
      <c r="K50" s="136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8" t="s">
        <v>48</v>
      </c>
      <c r="E61" s="139"/>
      <c r="F61" s="140" t="s">
        <v>49</v>
      </c>
      <c r="G61" s="138" t="s">
        <v>48</v>
      </c>
      <c r="H61" s="139"/>
      <c r="I61" s="141"/>
      <c r="J61" s="142" t="s">
        <v>49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5" t="s">
        <v>50</v>
      </c>
      <c r="E65" s="143"/>
      <c r="F65" s="143"/>
      <c r="G65" s="135" t="s">
        <v>51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8" t="s">
        <v>48</v>
      </c>
      <c r="E76" s="139"/>
      <c r="F76" s="140" t="s">
        <v>49</v>
      </c>
      <c r="G76" s="138" t="s">
        <v>48</v>
      </c>
      <c r="H76" s="139"/>
      <c r="I76" s="141"/>
      <c r="J76" s="142" t="s">
        <v>49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82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71" t="str">
        <f>E7</f>
        <v>Rekonstrukce  průjezdu, SZIF, Ve Smečkách 33, 110 00 Praha 1</v>
      </c>
      <c r="F85" s="298"/>
      <c r="G85" s="298"/>
      <c r="H85" s="298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 hidden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 hidden="1">
      <c r="A87" s="34"/>
      <c r="B87" s="35"/>
      <c r="C87" s="29" t="s">
        <v>20</v>
      </c>
      <c r="D87" s="36"/>
      <c r="E87" s="36"/>
      <c r="F87" s="27" t="str">
        <f>F10</f>
        <v>Ve Smečkách 33, 110 00 Praha 1</v>
      </c>
      <c r="G87" s="36"/>
      <c r="H87" s="36"/>
      <c r="I87" s="112" t="s">
        <v>22</v>
      </c>
      <c r="J87" s="66">
        <f>IF(J10="","",J10)</f>
        <v>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 hidden="1">
      <c r="A89" s="34"/>
      <c r="B89" s="35"/>
      <c r="C89" s="29" t="s">
        <v>23</v>
      </c>
      <c r="D89" s="36"/>
      <c r="E89" s="36"/>
      <c r="F89" s="27" t="str">
        <f>E13</f>
        <v xml:space="preserve"> </v>
      </c>
      <c r="G89" s="36"/>
      <c r="H89" s="36"/>
      <c r="I89" s="112" t="s">
        <v>29</v>
      </c>
      <c r="J89" s="32" t="str">
        <f>E19</f>
        <v xml:space="preserve"> 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 hidden="1">
      <c r="A90" s="34"/>
      <c r="B90" s="35"/>
      <c r="C90" s="29" t="s">
        <v>27</v>
      </c>
      <c r="D90" s="36"/>
      <c r="E90" s="36"/>
      <c r="F90" s="27" t="str">
        <f>IF(E16="","",E16)</f>
        <v>Vyplň údaj</v>
      </c>
      <c r="G90" s="36"/>
      <c r="H90" s="36"/>
      <c r="I90" s="112" t="s">
        <v>31</v>
      </c>
      <c r="J90" s="32" t="str">
        <f>E22</f>
        <v xml:space="preserve"> 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 hidden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 hidden="1">
      <c r="A92" s="34"/>
      <c r="B92" s="35"/>
      <c r="C92" s="151" t="s">
        <v>83</v>
      </c>
      <c r="D92" s="152"/>
      <c r="E92" s="152"/>
      <c r="F92" s="152"/>
      <c r="G92" s="152"/>
      <c r="H92" s="152"/>
      <c r="I92" s="153"/>
      <c r="J92" s="154" t="s">
        <v>84</v>
      </c>
      <c r="K92" s="152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 hidden="1">
      <c r="A94" s="34"/>
      <c r="B94" s="35"/>
      <c r="C94" s="155" t="s">
        <v>85</v>
      </c>
      <c r="D94" s="36"/>
      <c r="E94" s="36"/>
      <c r="F94" s="36"/>
      <c r="G94" s="36"/>
      <c r="H94" s="36"/>
      <c r="I94" s="110"/>
      <c r="J94" s="84">
        <f>J133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86</v>
      </c>
    </row>
    <row r="95" spans="2:12" s="9" customFormat="1" ht="24.95" customHeight="1" hidden="1">
      <c r="B95" s="156"/>
      <c r="C95" s="157"/>
      <c r="D95" s="158" t="s">
        <v>87</v>
      </c>
      <c r="E95" s="159"/>
      <c r="F95" s="159"/>
      <c r="G95" s="159"/>
      <c r="H95" s="159"/>
      <c r="I95" s="160"/>
      <c r="J95" s="161">
        <f>J134</f>
        <v>0</v>
      </c>
      <c r="K95" s="157"/>
      <c r="L95" s="162"/>
    </row>
    <row r="96" spans="2:12" s="10" customFormat="1" ht="19.9" customHeight="1" hidden="1">
      <c r="B96" s="163"/>
      <c r="C96" s="164"/>
      <c r="D96" s="165" t="s">
        <v>88</v>
      </c>
      <c r="E96" s="166"/>
      <c r="F96" s="166"/>
      <c r="G96" s="166"/>
      <c r="H96" s="166"/>
      <c r="I96" s="167"/>
      <c r="J96" s="168">
        <f>J135</f>
        <v>0</v>
      </c>
      <c r="K96" s="164"/>
      <c r="L96" s="169"/>
    </row>
    <row r="97" spans="2:12" s="10" customFormat="1" ht="19.9" customHeight="1" hidden="1">
      <c r="B97" s="163"/>
      <c r="C97" s="164"/>
      <c r="D97" s="165" t="s">
        <v>89</v>
      </c>
      <c r="E97" s="166"/>
      <c r="F97" s="166"/>
      <c r="G97" s="166"/>
      <c r="H97" s="166"/>
      <c r="I97" s="167"/>
      <c r="J97" s="168">
        <f>J139</f>
        <v>0</v>
      </c>
      <c r="K97" s="164"/>
      <c r="L97" s="169"/>
    </row>
    <row r="98" spans="2:12" s="10" customFormat="1" ht="19.9" customHeight="1" hidden="1">
      <c r="B98" s="163"/>
      <c r="C98" s="164"/>
      <c r="D98" s="165" t="s">
        <v>90</v>
      </c>
      <c r="E98" s="166"/>
      <c r="F98" s="166"/>
      <c r="G98" s="166"/>
      <c r="H98" s="166"/>
      <c r="I98" s="167"/>
      <c r="J98" s="168">
        <f>J166</f>
        <v>0</v>
      </c>
      <c r="K98" s="164"/>
      <c r="L98" s="169"/>
    </row>
    <row r="99" spans="2:12" s="10" customFormat="1" ht="19.9" customHeight="1" hidden="1">
      <c r="B99" s="163"/>
      <c r="C99" s="164"/>
      <c r="D99" s="165" t="s">
        <v>91</v>
      </c>
      <c r="E99" s="166"/>
      <c r="F99" s="166"/>
      <c r="G99" s="166"/>
      <c r="H99" s="166"/>
      <c r="I99" s="167"/>
      <c r="J99" s="168">
        <f>J233</f>
        <v>0</v>
      </c>
      <c r="K99" s="164"/>
      <c r="L99" s="169"/>
    </row>
    <row r="100" spans="2:12" s="10" customFormat="1" ht="19.9" customHeight="1" hidden="1">
      <c r="B100" s="163"/>
      <c r="C100" s="164"/>
      <c r="D100" s="165" t="s">
        <v>92</v>
      </c>
      <c r="E100" s="166"/>
      <c r="F100" s="166"/>
      <c r="G100" s="166"/>
      <c r="H100" s="166"/>
      <c r="I100" s="167"/>
      <c r="J100" s="168">
        <f>J241</f>
        <v>0</v>
      </c>
      <c r="K100" s="164"/>
      <c r="L100" s="169"/>
    </row>
    <row r="101" spans="2:12" s="9" customFormat="1" ht="24.95" customHeight="1" hidden="1">
      <c r="B101" s="156"/>
      <c r="C101" s="157"/>
      <c r="D101" s="158" t="s">
        <v>93</v>
      </c>
      <c r="E101" s="159"/>
      <c r="F101" s="159"/>
      <c r="G101" s="159"/>
      <c r="H101" s="159"/>
      <c r="I101" s="160"/>
      <c r="J101" s="161">
        <f>J243</f>
        <v>0</v>
      </c>
      <c r="K101" s="157"/>
      <c r="L101" s="162"/>
    </row>
    <row r="102" spans="2:12" s="10" customFormat="1" ht="19.9" customHeight="1" hidden="1">
      <c r="B102" s="163"/>
      <c r="C102" s="164"/>
      <c r="D102" s="165" t="s">
        <v>94</v>
      </c>
      <c r="E102" s="166"/>
      <c r="F102" s="166"/>
      <c r="G102" s="166"/>
      <c r="H102" s="166"/>
      <c r="I102" s="167"/>
      <c r="J102" s="168">
        <f>J244</f>
        <v>0</v>
      </c>
      <c r="K102" s="164"/>
      <c r="L102" s="169"/>
    </row>
    <row r="103" spans="2:12" s="10" customFormat="1" ht="19.9" customHeight="1" hidden="1">
      <c r="B103" s="163"/>
      <c r="C103" s="164"/>
      <c r="D103" s="165" t="s">
        <v>95</v>
      </c>
      <c r="E103" s="166"/>
      <c r="F103" s="166"/>
      <c r="G103" s="166"/>
      <c r="H103" s="166"/>
      <c r="I103" s="167"/>
      <c r="J103" s="168">
        <f>J248</f>
        <v>0</v>
      </c>
      <c r="K103" s="164"/>
      <c r="L103" s="169"/>
    </row>
    <row r="104" spans="2:12" s="10" customFormat="1" ht="19.9" customHeight="1" hidden="1">
      <c r="B104" s="163"/>
      <c r="C104" s="164"/>
      <c r="D104" s="165" t="s">
        <v>96</v>
      </c>
      <c r="E104" s="166"/>
      <c r="F104" s="166"/>
      <c r="G104" s="166"/>
      <c r="H104" s="166"/>
      <c r="I104" s="167"/>
      <c r="J104" s="168">
        <f>J250</f>
        <v>0</v>
      </c>
      <c r="K104" s="164"/>
      <c r="L104" s="169"/>
    </row>
    <row r="105" spans="2:12" s="10" customFormat="1" ht="19.9" customHeight="1" hidden="1">
      <c r="B105" s="163"/>
      <c r="C105" s="164"/>
      <c r="D105" s="165" t="s">
        <v>97</v>
      </c>
      <c r="E105" s="166"/>
      <c r="F105" s="166"/>
      <c r="G105" s="166"/>
      <c r="H105" s="166"/>
      <c r="I105" s="167"/>
      <c r="J105" s="168">
        <f>J258</f>
        <v>0</v>
      </c>
      <c r="K105" s="164"/>
      <c r="L105" s="169"/>
    </row>
    <row r="106" spans="2:12" s="10" customFormat="1" ht="19.9" customHeight="1" hidden="1">
      <c r="B106" s="163"/>
      <c r="C106" s="164"/>
      <c r="D106" s="165" t="s">
        <v>98</v>
      </c>
      <c r="E106" s="166"/>
      <c r="F106" s="166"/>
      <c r="G106" s="166"/>
      <c r="H106" s="166"/>
      <c r="I106" s="167"/>
      <c r="J106" s="168">
        <f>J293</f>
        <v>0</v>
      </c>
      <c r="K106" s="164"/>
      <c r="L106" s="169"/>
    </row>
    <row r="107" spans="2:12" s="10" customFormat="1" ht="19.9" customHeight="1" hidden="1">
      <c r="B107" s="163"/>
      <c r="C107" s="164"/>
      <c r="D107" s="165" t="s">
        <v>99</v>
      </c>
      <c r="E107" s="166"/>
      <c r="F107" s="166"/>
      <c r="G107" s="166"/>
      <c r="H107" s="166"/>
      <c r="I107" s="167"/>
      <c r="J107" s="168">
        <f>J296</f>
        <v>0</v>
      </c>
      <c r="K107" s="164"/>
      <c r="L107" s="169"/>
    </row>
    <row r="108" spans="2:12" s="10" customFormat="1" ht="19.9" customHeight="1" hidden="1">
      <c r="B108" s="163"/>
      <c r="C108" s="164"/>
      <c r="D108" s="165" t="s">
        <v>100</v>
      </c>
      <c r="E108" s="166"/>
      <c r="F108" s="166"/>
      <c r="G108" s="166"/>
      <c r="H108" s="166"/>
      <c r="I108" s="167"/>
      <c r="J108" s="168">
        <f>J316</f>
        <v>0</v>
      </c>
      <c r="K108" s="164"/>
      <c r="L108" s="169"/>
    </row>
    <row r="109" spans="2:12" s="10" customFormat="1" ht="19.9" customHeight="1" hidden="1">
      <c r="B109" s="163"/>
      <c r="C109" s="164"/>
      <c r="D109" s="165" t="s">
        <v>101</v>
      </c>
      <c r="E109" s="166"/>
      <c r="F109" s="166"/>
      <c r="G109" s="166"/>
      <c r="H109" s="166"/>
      <c r="I109" s="167"/>
      <c r="J109" s="168">
        <f>J320</f>
        <v>0</v>
      </c>
      <c r="K109" s="164"/>
      <c r="L109" s="169"/>
    </row>
    <row r="110" spans="2:12" s="9" customFormat="1" ht="24.95" customHeight="1" hidden="1">
      <c r="B110" s="156"/>
      <c r="C110" s="157"/>
      <c r="D110" s="158" t="s">
        <v>102</v>
      </c>
      <c r="E110" s="159"/>
      <c r="F110" s="159"/>
      <c r="G110" s="159"/>
      <c r="H110" s="159"/>
      <c r="I110" s="160"/>
      <c r="J110" s="161">
        <f>J328</f>
        <v>0</v>
      </c>
      <c r="K110" s="157"/>
      <c r="L110" s="162"/>
    </row>
    <row r="111" spans="2:12" s="10" customFormat="1" ht="19.9" customHeight="1" hidden="1">
      <c r="B111" s="163"/>
      <c r="C111" s="164"/>
      <c r="D111" s="165" t="s">
        <v>103</v>
      </c>
      <c r="E111" s="166"/>
      <c r="F111" s="166"/>
      <c r="G111" s="166"/>
      <c r="H111" s="166"/>
      <c r="I111" s="167"/>
      <c r="J111" s="168">
        <f>J329</f>
        <v>0</v>
      </c>
      <c r="K111" s="164"/>
      <c r="L111" s="169"/>
    </row>
    <row r="112" spans="2:12" s="10" customFormat="1" ht="19.9" customHeight="1" hidden="1">
      <c r="B112" s="163"/>
      <c r="C112" s="164"/>
      <c r="D112" s="165" t="s">
        <v>104</v>
      </c>
      <c r="E112" s="166"/>
      <c r="F112" s="166"/>
      <c r="G112" s="166"/>
      <c r="H112" s="166"/>
      <c r="I112" s="167"/>
      <c r="J112" s="168">
        <f>J331</f>
        <v>0</v>
      </c>
      <c r="K112" s="164"/>
      <c r="L112" s="169"/>
    </row>
    <row r="113" spans="2:12" s="10" customFormat="1" ht="19.9" customHeight="1" hidden="1">
      <c r="B113" s="163"/>
      <c r="C113" s="164"/>
      <c r="D113" s="165" t="s">
        <v>105</v>
      </c>
      <c r="E113" s="166"/>
      <c r="F113" s="166"/>
      <c r="G113" s="166"/>
      <c r="H113" s="166"/>
      <c r="I113" s="167"/>
      <c r="J113" s="168">
        <f>J334</f>
        <v>0</v>
      </c>
      <c r="K113" s="164"/>
      <c r="L113" s="169"/>
    </row>
    <row r="114" spans="2:12" s="10" customFormat="1" ht="19.9" customHeight="1" hidden="1">
      <c r="B114" s="163"/>
      <c r="C114" s="164"/>
      <c r="D114" s="165" t="s">
        <v>106</v>
      </c>
      <c r="E114" s="166"/>
      <c r="F114" s="166"/>
      <c r="G114" s="166"/>
      <c r="H114" s="166"/>
      <c r="I114" s="167"/>
      <c r="J114" s="168">
        <f>J337</f>
        <v>0</v>
      </c>
      <c r="K114" s="164"/>
      <c r="L114" s="169"/>
    </row>
    <row r="115" spans="2:12" s="10" customFormat="1" ht="19.9" customHeight="1" hidden="1">
      <c r="B115" s="163"/>
      <c r="C115" s="164"/>
      <c r="D115" s="165" t="s">
        <v>107</v>
      </c>
      <c r="E115" s="166"/>
      <c r="F115" s="166"/>
      <c r="G115" s="166"/>
      <c r="H115" s="166"/>
      <c r="I115" s="167"/>
      <c r="J115" s="168">
        <f>J339</f>
        <v>0</v>
      </c>
      <c r="K115" s="164"/>
      <c r="L115" s="169"/>
    </row>
    <row r="116" spans="1:31" s="2" customFormat="1" ht="21.75" customHeight="1" hidden="1">
      <c r="A116" s="34"/>
      <c r="B116" s="35"/>
      <c r="C116" s="36"/>
      <c r="D116" s="36"/>
      <c r="E116" s="36"/>
      <c r="F116" s="36"/>
      <c r="G116" s="36"/>
      <c r="H116" s="36"/>
      <c r="I116" s="110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 hidden="1">
      <c r="A117" s="34"/>
      <c r="B117" s="54"/>
      <c r="C117" s="55"/>
      <c r="D117" s="55"/>
      <c r="E117" s="55"/>
      <c r="F117" s="55"/>
      <c r="G117" s="55"/>
      <c r="H117" s="55"/>
      <c r="I117" s="147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ht="11.25" hidden="1"/>
    <row r="119" ht="11.25" hidden="1"/>
    <row r="120" ht="11.25" hidden="1"/>
    <row r="121" spans="1:31" s="2" customFormat="1" ht="6.95" customHeight="1">
      <c r="A121" s="34"/>
      <c r="B121" s="56"/>
      <c r="C121" s="57"/>
      <c r="D121" s="57"/>
      <c r="E121" s="57"/>
      <c r="F121" s="57"/>
      <c r="G121" s="57"/>
      <c r="H121" s="57"/>
      <c r="I121" s="150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5" customHeight="1">
      <c r="A122" s="34"/>
      <c r="B122" s="35"/>
      <c r="C122" s="23" t="s">
        <v>108</v>
      </c>
      <c r="D122" s="36"/>
      <c r="E122" s="36"/>
      <c r="F122" s="36"/>
      <c r="G122" s="36"/>
      <c r="H122" s="36"/>
      <c r="I122" s="110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10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110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71" t="str">
        <f>E7</f>
        <v>Rekonstrukce  průjezdu, SZIF, Ve Smečkách 33, 110 00 Praha 1</v>
      </c>
      <c r="F125" s="298"/>
      <c r="G125" s="298"/>
      <c r="H125" s="298"/>
      <c r="I125" s="110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110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F10</f>
        <v>Ve Smečkách 33, 110 00 Praha 1</v>
      </c>
      <c r="G127" s="36"/>
      <c r="H127" s="36"/>
      <c r="I127" s="112" t="s">
        <v>22</v>
      </c>
      <c r="J127" s="66">
        <f>IF(J10="","",J10)</f>
        <v>0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110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23</v>
      </c>
      <c r="D129" s="36"/>
      <c r="E129" s="36"/>
      <c r="F129" s="27" t="str">
        <f>E13</f>
        <v xml:space="preserve"> </v>
      </c>
      <c r="G129" s="36"/>
      <c r="H129" s="36"/>
      <c r="I129" s="112" t="s">
        <v>29</v>
      </c>
      <c r="J129" s="32" t="str">
        <f>E19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5.2" customHeight="1">
      <c r="A130" s="34"/>
      <c r="B130" s="35"/>
      <c r="C130" s="29" t="s">
        <v>27</v>
      </c>
      <c r="D130" s="36"/>
      <c r="E130" s="36"/>
      <c r="F130" s="27" t="str">
        <f>IF(E16="","",E16)</f>
        <v>Vyplň údaj</v>
      </c>
      <c r="G130" s="36"/>
      <c r="H130" s="36"/>
      <c r="I130" s="112" t="s">
        <v>31</v>
      </c>
      <c r="J130" s="32" t="str">
        <f>E22</f>
        <v xml:space="preserve"> 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110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11" customFormat="1" ht="29.25" customHeight="1">
      <c r="A132" s="170"/>
      <c r="B132" s="171"/>
      <c r="C132" s="172" t="s">
        <v>109</v>
      </c>
      <c r="D132" s="173" t="s">
        <v>58</v>
      </c>
      <c r="E132" s="173" t="s">
        <v>54</v>
      </c>
      <c r="F132" s="173" t="s">
        <v>55</v>
      </c>
      <c r="G132" s="173" t="s">
        <v>110</v>
      </c>
      <c r="H132" s="173" t="s">
        <v>111</v>
      </c>
      <c r="I132" s="174" t="s">
        <v>112</v>
      </c>
      <c r="J132" s="175" t="s">
        <v>84</v>
      </c>
      <c r="K132" s="176" t="s">
        <v>113</v>
      </c>
      <c r="L132" s="177"/>
      <c r="M132" s="75" t="s">
        <v>1</v>
      </c>
      <c r="N132" s="76" t="s">
        <v>37</v>
      </c>
      <c r="O132" s="76" t="s">
        <v>114</v>
      </c>
      <c r="P132" s="76" t="s">
        <v>115</v>
      </c>
      <c r="Q132" s="76" t="s">
        <v>116</v>
      </c>
      <c r="R132" s="76" t="s">
        <v>117</v>
      </c>
      <c r="S132" s="76" t="s">
        <v>118</v>
      </c>
      <c r="T132" s="77" t="s">
        <v>119</v>
      </c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</row>
    <row r="133" spans="1:63" s="2" customFormat="1" ht="22.9" customHeight="1">
      <c r="A133" s="34"/>
      <c r="B133" s="35"/>
      <c r="C133" s="82" t="s">
        <v>120</v>
      </c>
      <c r="D133" s="36"/>
      <c r="E133" s="36"/>
      <c r="F133" s="36"/>
      <c r="G133" s="36"/>
      <c r="H133" s="36"/>
      <c r="I133" s="110"/>
      <c r="J133" s="178">
        <f>BK133</f>
        <v>0</v>
      </c>
      <c r="K133" s="36"/>
      <c r="L133" s="39"/>
      <c r="M133" s="78"/>
      <c r="N133" s="179"/>
      <c r="O133" s="79"/>
      <c r="P133" s="180">
        <f>P134+P243+P328</f>
        <v>0</v>
      </c>
      <c r="Q133" s="79"/>
      <c r="R133" s="180">
        <f>R134+R243+R328</f>
        <v>22.84871479</v>
      </c>
      <c r="S133" s="79"/>
      <c r="T133" s="181">
        <f>T134+T243+T328</f>
        <v>10.643735000000001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72</v>
      </c>
      <c r="AU133" s="17" t="s">
        <v>86</v>
      </c>
      <c r="BK133" s="182">
        <f>BK134+BK243+BK328</f>
        <v>0</v>
      </c>
    </row>
    <row r="134" spans="2:63" s="12" customFormat="1" ht="25.9" customHeight="1">
      <c r="B134" s="183"/>
      <c r="C134" s="184"/>
      <c r="D134" s="185" t="s">
        <v>72</v>
      </c>
      <c r="E134" s="186" t="s">
        <v>121</v>
      </c>
      <c r="F134" s="186" t="s">
        <v>122</v>
      </c>
      <c r="G134" s="184"/>
      <c r="H134" s="184"/>
      <c r="I134" s="187"/>
      <c r="J134" s="188">
        <f>BK134</f>
        <v>0</v>
      </c>
      <c r="K134" s="184"/>
      <c r="L134" s="189"/>
      <c r="M134" s="190"/>
      <c r="N134" s="191"/>
      <c r="O134" s="191"/>
      <c r="P134" s="192">
        <f>P135+P139+P166+P233+P241</f>
        <v>0</v>
      </c>
      <c r="Q134" s="191"/>
      <c r="R134" s="192">
        <f>R135+R139+R166+R233+R241</f>
        <v>21.8758868</v>
      </c>
      <c r="S134" s="191"/>
      <c r="T134" s="193">
        <f>T135+T139+T166+T233+T241</f>
        <v>10.576661000000001</v>
      </c>
      <c r="AR134" s="194" t="s">
        <v>78</v>
      </c>
      <c r="AT134" s="195" t="s">
        <v>72</v>
      </c>
      <c r="AU134" s="195" t="s">
        <v>73</v>
      </c>
      <c r="AY134" s="194" t="s">
        <v>123</v>
      </c>
      <c r="BK134" s="196">
        <f>BK135+BK139+BK166+BK233+BK241</f>
        <v>0</v>
      </c>
    </row>
    <row r="135" spans="2:63" s="12" customFormat="1" ht="22.9" customHeight="1">
      <c r="B135" s="183"/>
      <c r="C135" s="184"/>
      <c r="D135" s="185" t="s">
        <v>72</v>
      </c>
      <c r="E135" s="197" t="s">
        <v>124</v>
      </c>
      <c r="F135" s="197" t="s">
        <v>125</v>
      </c>
      <c r="G135" s="184"/>
      <c r="H135" s="184"/>
      <c r="I135" s="187"/>
      <c r="J135" s="198">
        <f>BK135</f>
        <v>0</v>
      </c>
      <c r="K135" s="184"/>
      <c r="L135" s="189"/>
      <c r="M135" s="190"/>
      <c r="N135" s="191"/>
      <c r="O135" s="191"/>
      <c r="P135" s="192">
        <f>SUM(P136:P138)</f>
        <v>0</v>
      </c>
      <c r="Q135" s="191"/>
      <c r="R135" s="192">
        <f>SUM(R136:R138)</f>
        <v>0.021800000000000003</v>
      </c>
      <c r="S135" s="191"/>
      <c r="T135" s="193">
        <f>SUM(T136:T138)</f>
        <v>0</v>
      </c>
      <c r="AR135" s="194" t="s">
        <v>78</v>
      </c>
      <c r="AT135" s="195" t="s">
        <v>72</v>
      </c>
      <c r="AU135" s="195" t="s">
        <v>78</v>
      </c>
      <c r="AY135" s="194" t="s">
        <v>123</v>
      </c>
      <c r="BK135" s="196">
        <f>SUM(BK136:BK138)</f>
        <v>0</v>
      </c>
    </row>
    <row r="136" spans="1:65" s="2" customFormat="1" ht="21.75" customHeight="1">
      <c r="A136" s="34"/>
      <c r="B136" s="35"/>
      <c r="C136" s="199" t="s">
        <v>78</v>
      </c>
      <c r="D136" s="199" t="s">
        <v>126</v>
      </c>
      <c r="E136" s="200" t="s">
        <v>127</v>
      </c>
      <c r="F136" s="201" t="s">
        <v>128</v>
      </c>
      <c r="G136" s="202" t="s">
        <v>129</v>
      </c>
      <c r="H136" s="203">
        <v>0.02</v>
      </c>
      <c r="I136" s="204"/>
      <c r="J136" s="205">
        <f>ROUND(I136*H136,2)</f>
        <v>0</v>
      </c>
      <c r="K136" s="206"/>
      <c r="L136" s="39"/>
      <c r="M136" s="207" t="s">
        <v>1</v>
      </c>
      <c r="N136" s="208" t="s">
        <v>38</v>
      </c>
      <c r="O136" s="71"/>
      <c r="P136" s="209">
        <f>O136*H136</f>
        <v>0</v>
      </c>
      <c r="Q136" s="209">
        <v>1.09</v>
      </c>
      <c r="R136" s="209">
        <f>Q136*H136</f>
        <v>0.021800000000000003</v>
      </c>
      <c r="S136" s="209">
        <v>0</v>
      </c>
      <c r="T136" s="21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1" t="s">
        <v>130</v>
      </c>
      <c r="AT136" s="211" t="s">
        <v>126</v>
      </c>
      <c r="AU136" s="211" t="s">
        <v>80</v>
      </c>
      <c r="AY136" s="17" t="s">
        <v>123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78</v>
      </c>
      <c r="BK136" s="212">
        <f>ROUND(I136*H136,2)</f>
        <v>0</v>
      </c>
      <c r="BL136" s="17" t="s">
        <v>130</v>
      </c>
      <c r="BM136" s="211" t="s">
        <v>131</v>
      </c>
    </row>
    <row r="137" spans="2:51" s="13" customFormat="1" ht="11.25">
      <c r="B137" s="213"/>
      <c r="C137" s="214"/>
      <c r="D137" s="215" t="s">
        <v>132</v>
      </c>
      <c r="E137" s="216" t="s">
        <v>1</v>
      </c>
      <c r="F137" s="217" t="s">
        <v>133</v>
      </c>
      <c r="G137" s="214"/>
      <c r="H137" s="218">
        <v>0.02</v>
      </c>
      <c r="I137" s="219"/>
      <c r="J137" s="214"/>
      <c r="K137" s="214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132</v>
      </c>
      <c r="AU137" s="224" t="s">
        <v>80</v>
      </c>
      <c r="AV137" s="13" t="s">
        <v>80</v>
      </c>
      <c r="AW137" s="13" t="s">
        <v>30</v>
      </c>
      <c r="AX137" s="13" t="s">
        <v>73</v>
      </c>
      <c r="AY137" s="224" t="s">
        <v>123</v>
      </c>
    </row>
    <row r="138" spans="2:51" s="14" customFormat="1" ht="11.25">
      <c r="B138" s="225"/>
      <c r="C138" s="226"/>
      <c r="D138" s="215" t="s">
        <v>132</v>
      </c>
      <c r="E138" s="227" t="s">
        <v>1</v>
      </c>
      <c r="F138" s="228" t="s">
        <v>134</v>
      </c>
      <c r="G138" s="226"/>
      <c r="H138" s="229">
        <v>0.02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132</v>
      </c>
      <c r="AU138" s="235" t="s">
        <v>80</v>
      </c>
      <c r="AV138" s="14" t="s">
        <v>130</v>
      </c>
      <c r="AW138" s="14" t="s">
        <v>30</v>
      </c>
      <c r="AX138" s="14" t="s">
        <v>78</v>
      </c>
      <c r="AY138" s="235" t="s">
        <v>123</v>
      </c>
    </row>
    <row r="139" spans="2:63" s="12" customFormat="1" ht="22.9" customHeight="1">
      <c r="B139" s="183"/>
      <c r="C139" s="184"/>
      <c r="D139" s="185" t="s">
        <v>72</v>
      </c>
      <c r="E139" s="197" t="s">
        <v>135</v>
      </c>
      <c r="F139" s="197" t="s">
        <v>136</v>
      </c>
      <c r="G139" s="184"/>
      <c r="H139" s="184"/>
      <c r="I139" s="187"/>
      <c r="J139" s="198">
        <f>BK139</f>
        <v>0</v>
      </c>
      <c r="K139" s="184"/>
      <c r="L139" s="189"/>
      <c r="M139" s="190"/>
      <c r="N139" s="191"/>
      <c r="O139" s="191"/>
      <c r="P139" s="192">
        <f>SUM(P140:P165)</f>
        <v>0</v>
      </c>
      <c r="Q139" s="191"/>
      <c r="R139" s="192">
        <f>SUM(R140:R165)</f>
        <v>21.8443428</v>
      </c>
      <c r="S139" s="191"/>
      <c r="T139" s="193">
        <f>SUM(T140:T165)</f>
        <v>0</v>
      </c>
      <c r="AR139" s="194" t="s">
        <v>78</v>
      </c>
      <c r="AT139" s="195" t="s">
        <v>72</v>
      </c>
      <c r="AU139" s="195" t="s">
        <v>78</v>
      </c>
      <c r="AY139" s="194" t="s">
        <v>123</v>
      </c>
      <c r="BK139" s="196">
        <f>SUM(BK140:BK165)</f>
        <v>0</v>
      </c>
    </row>
    <row r="140" spans="1:65" s="2" customFormat="1" ht="16.5" customHeight="1">
      <c r="A140" s="34"/>
      <c r="B140" s="35"/>
      <c r="C140" s="199" t="s">
        <v>80</v>
      </c>
      <c r="D140" s="199" t="s">
        <v>126</v>
      </c>
      <c r="E140" s="200" t="s">
        <v>137</v>
      </c>
      <c r="F140" s="201" t="s">
        <v>138</v>
      </c>
      <c r="G140" s="202" t="s">
        <v>139</v>
      </c>
      <c r="H140" s="203">
        <v>244.18</v>
      </c>
      <c r="I140" s="204"/>
      <c r="J140" s="205">
        <f>ROUND(I140*H140,2)</f>
        <v>0</v>
      </c>
      <c r="K140" s="206"/>
      <c r="L140" s="39"/>
      <c r="M140" s="207" t="s">
        <v>1</v>
      </c>
      <c r="N140" s="208" t="s">
        <v>38</v>
      </c>
      <c r="O140" s="71"/>
      <c r="P140" s="209">
        <f>O140*H140</f>
        <v>0</v>
      </c>
      <c r="Q140" s="209">
        <v>0.02982</v>
      </c>
      <c r="R140" s="209">
        <f>Q140*H140</f>
        <v>7.2814476</v>
      </c>
      <c r="S140" s="209">
        <v>0</v>
      </c>
      <c r="T140" s="21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1" t="s">
        <v>130</v>
      </c>
      <c r="AT140" s="211" t="s">
        <v>126</v>
      </c>
      <c r="AU140" s="211" t="s">
        <v>80</v>
      </c>
      <c r="AY140" s="17" t="s">
        <v>123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" t="s">
        <v>78</v>
      </c>
      <c r="BK140" s="212">
        <f>ROUND(I140*H140,2)</f>
        <v>0</v>
      </c>
      <c r="BL140" s="17" t="s">
        <v>130</v>
      </c>
      <c r="BM140" s="211" t="s">
        <v>140</v>
      </c>
    </row>
    <row r="141" spans="2:51" s="13" customFormat="1" ht="11.25">
      <c r="B141" s="213"/>
      <c r="C141" s="214"/>
      <c r="D141" s="215" t="s">
        <v>132</v>
      </c>
      <c r="E141" s="216" t="s">
        <v>1</v>
      </c>
      <c r="F141" s="217" t="s">
        <v>141</v>
      </c>
      <c r="G141" s="214"/>
      <c r="H141" s="218">
        <v>244.18</v>
      </c>
      <c r="I141" s="219"/>
      <c r="J141" s="214"/>
      <c r="K141" s="214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132</v>
      </c>
      <c r="AU141" s="224" t="s">
        <v>80</v>
      </c>
      <c r="AV141" s="13" t="s">
        <v>80</v>
      </c>
      <c r="AW141" s="13" t="s">
        <v>30</v>
      </c>
      <c r="AX141" s="13" t="s">
        <v>73</v>
      </c>
      <c r="AY141" s="224" t="s">
        <v>123</v>
      </c>
    </row>
    <row r="142" spans="2:51" s="14" customFormat="1" ht="11.25">
      <c r="B142" s="225"/>
      <c r="C142" s="226"/>
      <c r="D142" s="215" t="s">
        <v>132</v>
      </c>
      <c r="E142" s="227" t="s">
        <v>1</v>
      </c>
      <c r="F142" s="228" t="s">
        <v>134</v>
      </c>
      <c r="G142" s="226"/>
      <c r="H142" s="229">
        <v>244.18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132</v>
      </c>
      <c r="AU142" s="235" t="s">
        <v>80</v>
      </c>
      <c r="AV142" s="14" t="s">
        <v>130</v>
      </c>
      <c r="AW142" s="14" t="s">
        <v>30</v>
      </c>
      <c r="AX142" s="14" t="s">
        <v>78</v>
      </c>
      <c r="AY142" s="235" t="s">
        <v>123</v>
      </c>
    </row>
    <row r="143" spans="1:65" s="2" customFormat="1" ht="16.5" customHeight="1">
      <c r="A143" s="34"/>
      <c r="B143" s="35"/>
      <c r="C143" s="199" t="s">
        <v>124</v>
      </c>
      <c r="D143" s="199" t="s">
        <v>126</v>
      </c>
      <c r="E143" s="200" t="s">
        <v>142</v>
      </c>
      <c r="F143" s="201" t="s">
        <v>143</v>
      </c>
      <c r="G143" s="202" t="s">
        <v>139</v>
      </c>
      <c r="H143" s="203">
        <v>244.18</v>
      </c>
      <c r="I143" s="204"/>
      <c r="J143" s="205">
        <f>ROUND(I143*H143,2)</f>
        <v>0</v>
      </c>
      <c r="K143" s="206"/>
      <c r="L143" s="39"/>
      <c r="M143" s="207" t="s">
        <v>1</v>
      </c>
      <c r="N143" s="208" t="s">
        <v>38</v>
      </c>
      <c r="O143" s="71"/>
      <c r="P143" s="209">
        <f>O143*H143</f>
        <v>0</v>
      </c>
      <c r="Q143" s="209">
        <v>0.02982</v>
      </c>
      <c r="R143" s="209">
        <f>Q143*H143</f>
        <v>7.2814476</v>
      </c>
      <c r="S143" s="209">
        <v>0</v>
      </c>
      <c r="T143" s="21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1" t="s">
        <v>130</v>
      </c>
      <c r="AT143" s="211" t="s">
        <v>126</v>
      </c>
      <c r="AU143" s="211" t="s">
        <v>80</v>
      </c>
      <c r="AY143" s="17" t="s">
        <v>123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78</v>
      </c>
      <c r="BK143" s="212">
        <f>ROUND(I143*H143,2)</f>
        <v>0</v>
      </c>
      <c r="BL143" s="17" t="s">
        <v>130</v>
      </c>
      <c r="BM143" s="211" t="s">
        <v>144</v>
      </c>
    </row>
    <row r="144" spans="2:51" s="13" customFormat="1" ht="11.25">
      <c r="B144" s="213"/>
      <c r="C144" s="214"/>
      <c r="D144" s="215" t="s">
        <v>132</v>
      </c>
      <c r="E144" s="216" t="s">
        <v>1</v>
      </c>
      <c r="F144" s="217" t="s">
        <v>141</v>
      </c>
      <c r="G144" s="214"/>
      <c r="H144" s="218">
        <v>244.18</v>
      </c>
      <c r="I144" s="219"/>
      <c r="J144" s="214"/>
      <c r="K144" s="214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132</v>
      </c>
      <c r="AU144" s="224" t="s">
        <v>80</v>
      </c>
      <c r="AV144" s="13" t="s">
        <v>80</v>
      </c>
      <c r="AW144" s="13" t="s">
        <v>30</v>
      </c>
      <c r="AX144" s="13" t="s">
        <v>73</v>
      </c>
      <c r="AY144" s="224" t="s">
        <v>123</v>
      </c>
    </row>
    <row r="145" spans="2:51" s="14" customFormat="1" ht="11.25">
      <c r="B145" s="225"/>
      <c r="C145" s="226"/>
      <c r="D145" s="215" t="s">
        <v>132</v>
      </c>
      <c r="E145" s="227" t="s">
        <v>1</v>
      </c>
      <c r="F145" s="228" t="s">
        <v>134</v>
      </c>
      <c r="G145" s="226"/>
      <c r="H145" s="229">
        <v>244.18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132</v>
      </c>
      <c r="AU145" s="235" t="s">
        <v>80</v>
      </c>
      <c r="AV145" s="14" t="s">
        <v>130</v>
      </c>
      <c r="AW145" s="14" t="s">
        <v>30</v>
      </c>
      <c r="AX145" s="14" t="s">
        <v>78</v>
      </c>
      <c r="AY145" s="235" t="s">
        <v>123</v>
      </c>
    </row>
    <row r="146" spans="1:65" s="2" customFormat="1" ht="16.5" customHeight="1">
      <c r="A146" s="34"/>
      <c r="B146" s="35"/>
      <c r="C146" s="199" t="s">
        <v>130</v>
      </c>
      <c r="D146" s="199" t="s">
        <v>126</v>
      </c>
      <c r="E146" s="200" t="s">
        <v>145</v>
      </c>
      <c r="F146" s="201" t="s">
        <v>146</v>
      </c>
      <c r="G146" s="202" t="s">
        <v>139</v>
      </c>
      <c r="H146" s="203">
        <v>95.024</v>
      </c>
      <c r="I146" s="204"/>
      <c r="J146" s="205">
        <f>ROUND(I146*H146,2)</f>
        <v>0</v>
      </c>
      <c r="K146" s="206"/>
      <c r="L146" s="39"/>
      <c r="M146" s="207" t="s">
        <v>1</v>
      </c>
      <c r="N146" s="208" t="s">
        <v>38</v>
      </c>
      <c r="O146" s="71"/>
      <c r="P146" s="209">
        <f>O146*H146</f>
        <v>0</v>
      </c>
      <c r="Q146" s="209">
        <v>0.02982</v>
      </c>
      <c r="R146" s="209">
        <f>Q146*H146</f>
        <v>2.83361568</v>
      </c>
      <c r="S146" s="209">
        <v>0</v>
      </c>
      <c r="T146" s="21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1" t="s">
        <v>130</v>
      </c>
      <c r="AT146" s="211" t="s">
        <v>126</v>
      </c>
      <c r="AU146" s="211" t="s">
        <v>80</v>
      </c>
      <c r="AY146" s="17" t="s">
        <v>123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78</v>
      </c>
      <c r="BK146" s="212">
        <f>ROUND(I146*H146,2)</f>
        <v>0</v>
      </c>
      <c r="BL146" s="17" t="s">
        <v>130</v>
      </c>
      <c r="BM146" s="211" t="s">
        <v>147</v>
      </c>
    </row>
    <row r="147" spans="2:51" s="15" customFormat="1" ht="11.25">
      <c r="B147" s="236"/>
      <c r="C147" s="237"/>
      <c r="D147" s="215" t="s">
        <v>132</v>
      </c>
      <c r="E147" s="238" t="s">
        <v>1</v>
      </c>
      <c r="F147" s="239" t="s">
        <v>148</v>
      </c>
      <c r="G147" s="237"/>
      <c r="H147" s="238" t="s">
        <v>1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132</v>
      </c>
      <c r="AU147" s="245" t="s">
        <v>80</v>
      </c>
      <c r="AV147" s="15" t="s">
        <v>78</v>
      </c>
      <c r="AW147" s="15" t="s">
        <v>30</v>
      </c>
      <c r="AX147" s="15" t="s">
        <v>73</v>
      </c>
      <c r="AY147" s="245" t="s">
        <v>123</v>
      </c>
    </row>
    <row r="148" spans="2:51" s="13" customFormat="1" ht="11.25">
      <c r="B148" s="213"/>
      <c r="C148" s="214"/>
      <c r="D148" s="215" t="s">
        <v>132</v>
      </c>
      <c r="E148" s="216" t="s">
        <v>1</v>
      </c>
      <c r="F148" s="217" t="s">
        <v>149</v>
      </c>
      <c r="G148" s="214"/>
      <c r="H148" s="218">
        <v>72.393</v>
      </c>
      <c r="I148" s="219"/>
      <c r="J148" s="214"/>
      <c r="K148" s="214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132</v>
      </c>
      <c r="AU148" s="224" t="s">
        <v>80</v>
      </c>
      <c r="AV148" s="13" t="s">
        <v>80</v>
      </c>
      <c r="AW148" s="13" t="s">
        <v>30</v>
      </c>
      <c r="AX148" s="13" t="s">
        <v>73</v>
      </c>
      <c r="AY148" s="224" t="s">
        <v>123</v>
      </c>
    </row>
    <row r="149" spans="2:51" s="15" customFormat="1" ht="11.25">
      <c r="B149" s="236"/>
      <c r="C149" s="237"/>
      <c r="D149" s="215" t="s">
        <v>132</v>
      </c>
      <c r="E149" s="238" t="s">
        <v>1</v>
      </c>
      <c r="F149" s="239" t="s">
        <v>150</v>
      </c>
      <c r="G149" s="237"/>
      <c r="H149" s="238" t="s">
        <v>1</v>
      </c>
      <c r="I149" s="240"/>
      <c r="J149" s="237"/>
      <c r="K149" s="237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132</v>
      </c>
      <c r="AU149" s="245" t="s">
        <v>80</v>
      </c>
      <c r="AV149" s="15" t="s">
        <v>78</v>
      </c>
      <c r="AW149" s="15" t="s">
        <v>30</v>
      </c>
      <c r="AX149" s="15" t="s">
        <v>73</v>
      </c>
      <c r="AY149" s="245" t="s">
        <v>123</v>
      </c>
    </row>
    <row r="150" spans="2:51" s="13" customFormat="1" ht="11.25">
      <c r="B150" s="213"/>
      <c r="C150" s="214"/>
      <c r="D150" s="215" t="s">
        <v>132</v>
      </c>
      <c r="E150" s="216" t="s">
        <v>1</v>
      </c>
      <c r="F150" s="217" t="s">
        <v>151</v>
      </c>
      <c r="G150" s="214"/>
      <c r="H150" s="218">
        <v>-7.544</v>
      </c>
      <c r="I150" s="219"/>
      <c r="J150" s="214"/>
      <c r="K150" s="214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132</v>
      </c>
      <c r="AU150" s="224" t="s">
        <v>80</v>
      </c>
      <c r="AV150" s="13" t="s">
        <v>80</v>
      </c>
      <c r="AW150" s="13" t="s">
        <v>30</v>
      </c>
      <c r="AX150" s="13" t="s">
        <v>73</v>
      </c>
      <c r="AY150" s="224" t="s">
        <v>123</v>
      </c>
    </row>
    <row r="151" spans="2:51" s="15" customFormat="1" ht="11.25">
      <c r="B151" s="236"/>
      <c r="C151" s="237"/>
      <c r="D151" s="215" t="s">
        <v>132</v>
      </c>
      <c r="E151" s="238" t="s">
        <v>1</v>
      </c>
      <c r="F151" s="239" t="s">
        <v>152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132</v>
      </c>
      <c r="AU151" s="245" t="s">
        <v>80</v>
      </c>
      <c r="AV151" s="15" t="s">
        <v>78</v>
      </c>
      <c r="AW151" s="15" t="s">
        <v>30</v>
      </c>
      <c r="AX151" s="15" t="s">
        <v>73</v>
      </c>
      <c r="AY151" s="245" t="s">
        <v>123</v>
      </c>
    </row>
    <row r="152" spans="2:51" s="13" customFormat="1" ht="11.25">
      <c r="B152" s="213"/>
      <c r="C152" s="214"/>
      <c r="D152" s="215" t="s">
        <v>132</v>
      </c>
      <c r="E152" s="216" t="s">
        <v>1</v>
      </c>
      <c r="F152" s="217" t="s">
        <v>153</v>
      </c>
      <c r="G152" s="214"/>
      <c r="H152" s="218">
        <v>30.175</v>
      </c>
      <c r="I152" s="219"/>
      <c r="J152" s="214"/>
      <c r="K152" s="214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132</v>
      </c>
      <c r="AU152" s="224" t="s">
        <v>80</v>
      </c>
      <c r="AV152" s="13" t="s">
        <v>80</v>
      </c>
      <c r="AW152" s="13" t="s">
        <v>30</v>
      </c>
      <c r="AX152" s="13" t="s">
        <v>73</v>
      </c>
      <c r="AY152" s="224" t="s">
        <v>123</v>
      </c>
    </row>
    <row r="153" spans="2:51" s="14" customFormat="1" ht="11.25">
      <c r="B153" s="225"/>
      <c r="C153" s="226"/>
      <c r="D153" s="215" t="s">
        <v>132</v>
      </c>
      <c r="E153" s="227" t="s">
        <v>1</v>
      </c>
      <c r="F153" s="228" t="s">
        <v>134</v>
      </c>
      <c r="G153" s="226"/>
      <c r="H153" s="229">
        <v>95.024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132</v>
      </c>
      <c r="AU153" s="235" t="s">
        <v>80</v>
      </c>
      <c r="AV153" s="14" t="s">
        <v>130</v>
      </c>
      <c r="AW153" s="14" t="s">
        <v>30</v>
      </c>
      <c r="AX153" s="14" t="s">
        <v>78</v>
      </c>
      <c r="AY153" s="235" t="s">
        <v>123</v>
      </c>
    </row>
    <row r="154" spans="1:65" s="2" customFormat="1" ht="16.5" customHeight="1">
      <c r="A154" s="34"/>
      <c r="B154" s="35"/>
      <c r="C154" s="199" t="s">
        <v>154</v>
      </c>
      <c r="D154" s="199" t="s">
        <v>126</v>
      </c>
      <c r="E154" s="200" t="s">
        <v>155</v>
      </c>
      <c r="F154" s="201" t="s">
        <v>156</v>
      </c>
      <c r="G154" s="202" t="s">
        <v>139</v>
      </c>
      <c r="H154" s="203">
        <v>15.637</v>
      </c>
      <c r="I154" s="204"/>
      <c r="J154" s="205">
        <f>ROUND(I154*H154,2)</f>
        <v>0</v>
      </c>
      <c r="K154" s="206"/>
      <c r="L154" s="39"/>
      <c r="M154" s="207" t="s">
        <v>1</v>
      </c>
      <c r="N154" s="208" t="s">
        <v>38</v>
      </c>
      <c r="O154" s="71"/>
      <c r="P154" s="209">
        <f>O154*H154</f>
        <v>0</v>
      </c>
      <c r="Q154" s="209">
        <v>0.02982</v>
      </c>
      <c r="R154" s="209">
        <f>Q154*H154</f>
        <v>0.46629534</v>
      </c>
      <c r="S154" s="209">
        <v>0</v>
      </c>
      <c r="T154" s="21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1" t="s">
        <v>130</v>
      </c>
      <c r="AT154" s="211" t="s">
        <v>126</v>
      </c>
      <c r="AU154" s="211" t="s">
        <v>80</v>
      </c>
      <c r="AY154" s="17" t="s">
        <v>123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78</v>
      </c>
      <c r="BK154" s="212">
        <f>ROUND(I154*H154,2)</f>
        <v>0</v>
      </c>
      <c r="BL154" s="17" t="s">
        <v>130</v>
      </c>
      <c r="BM154" s="211" t="s">
        <v>157</v>
      </c>
    </row>
    <row r="155" spans="2:51" s="15" customFormat="1" ht="11.25">
      <c r="B155" s="236"/>
      <c r="C155" s="237"/>
      <c r="D155" s="215" t="s">
        <v>132</v>
      </c>
      <c r="E155" s="238" t="s">
        <v>1</v>
      </c>
      <c r="F155" s="239" t="s">
        <v>158</v>
      </c>
      <c r="G155" s="237"/>
      <c r="H155" s="238" t="s">
        <v>1</v>
      </c>
      <c r="I155" s="240"/>
      <c r="J155" s="237"/>
      <c r="K155" s="237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132</v>
      </c>
      <c r="AU155" s="245" t="s">
        <v>80</v>
      </c>
      <c r="AV155" s="15" t="s">
        <v>78</v>
      </c>
      <c r="AW155" s="15" t="s">
        <v>30</v>
      </c>
      <c r="AX155" s="15" t="s">
        <v>73</v>
      </c>
      <c r="AY155" s="245" t="s">
        <v>123</v>
      </c>
    </row>
    <row r="156" spans="2:51" s="13" customFormat="1" ht="11.25">
      <c r="B156" s="213"/>
      <c r="C156" s="214"/>
      <c r="D156" s="215" t="s">
        <v>132</v>
      </c>
      <c r="E156" s="216" t="s">
        <v>1</v>
      </c>
      <c r="F156" s="217" t="s">
        <v>159</v>
      </c>
      <c r="G156" s="214"/>
      <c r="H156" s="218">
        <v>15.637</v>
      </c>
      <c r="I156" s="219"/>
      <c r="J156" s="214"/>
      <c r="K156" s="214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132</v>
      </c>
      <c r="AU156" s="224" t="s">
        <v>80</v>
      </c>
      <c r="AV156" s="13" t="s">
        <v>80</v>
      </c>
      <c r="AW156" s="13" t="s">
        <v>30</v>
      </c>
      <c r="AX156" s="13" t="s">
        <v>73</v>
      </c>
      <c r="AY156" s="224" t="s">
        <v>123</v>
      </c>
    </row>
    <row r="157" spans="2:51" s="14" customFormat="1" ht="11.25">
      <c r="B157" s="225"/>
      <c r="C157" s="226"/>
      <c r="D157" s="215" t="s">
        <v>132</v>
      </c>
      <c r="E157" s="227" t="s">
        <v>1</v>
      </c>
      <c r="F157" s="228" t="s">
        <v>134</v>
      </c>
      <c r="G157" s="226"/>
      <c r="H157" s="229">
        <v>15.637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132</v>
      </c>
      <c r="AU157" s="235" t="s">
        <v>80</v>
      </c>
      <c r="AV157" s="14" t="s">
        <v>130</v>
      </c>
      <c r="AW157" s="14" t="s">
        <v>30</v>
      </c>
      <c r="AX157" s="14" t="s">
        <v>78</v>
      </c>
      <c r="AY157" s="235" t="s">
        <v>123</v>
      </c>
    </row>
    <row r="158" spans="1:65" s="2" customFormat="1" ht="16.5" customHeight="1">
      <c r="A158" s="34"/>
      <c r="B158" s="35"/>
      <c r="C158" s="199" t="s">
        <v>135</v>
      </c>
      <c r="D158" s="199" t="s">
        <v>126</v>
      </c>
      <c r="E158" s="200" t="s">
        <v>160</v>
      </c>
      <c r="F158" s="201" t="s">
        <v>161</v>
      </c>
      <c r="G158" s="202" t="s">
        <v>139</v>
      </c>
      <c r="H158" s="203">
        <v>133.519</v>
      </c>
      <c r="I158" s="204"/>
      <c r="J158" s="205">
        <f>ROUND(I158*H158,2)</f>
        <v>0</v>
      </c>
      <c r="K158" s="206"/>
      <c r="L158" s="39"/>
      <c r="M158" s="207" t="s">
        <v>1</v>
      </c>
      <c r="N158" s="208" t="s">
        <v>38</v>
      </c>
      <c r="O158" s="71"/>
      <c r="P158" s="209">
        <f>O158*H158</f>
        <v>0</v>
      </c>
      <c r="Q158" s="209">
        <v>0.02982</v>
      </c>
      <c r="R158" s="209">
        <f>Q158*H158</f>
        <v>3.98153658</v>
      </c>
      <c r="S158" s="209">
        <v>0</v>
      </c>
      <c r="T158" s="21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1" t="s">
        <v>130</v>
      </c>
      <c r="AT158" s="211" t="s">
        <v>126</v>
      </c>
      <c r="AU158" s="211" t="s">
        <v>80</v>
      </c>
      <c r="AY158" s="17" t="s">
        <v>123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78</v>
      </c>
      <c r="BK158" s="212">
        <f>ROUND(I158*H158,2)</f>
        <v>0</v>
      </c>
      <c r="BL158" s="17" t="s">
        <v>130</v>
      </c>
      <c r="BM158" s="211" t="s">
        <v>162</v>
      </c>
    </row>
    <row r="159" spans="2:51" s="15" customFormat="1" ht="11.25">
      <c r="B159" s="236"/>
      <c r="C159" s="237"/>
      <c r="D159" s="215" t="s">
        <v>132</v>
      </c>
      <c r="E159" s="238" t="s">
        <v>1</v>
      </c>
      <c r="F159" s="239" t="s">
        <v>163</v>
      </c>
      <c r="G159" s="237"/>
      <c r="H159" s="238" t="s">
        <v>1</v>
      </c>
      <c r="I159" s="240"/>
      <c r="J159" s="237"/>
      <c r="K159" s="237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132</v>
      </c>
      <c r="AU159" s="245" t="s">
        <v>80</v>
      </c>
      <c r="AV159" s="15" t="s">
        <v>78</v>
      </c>
      <c r="AW159" s="15" t="s">
        <v>30</v>
      </c>
      <c r="AX159" s="15" t="s">
        <v>73</v>
      </c>
      <c r="AY159" s="245" t="s">
        <v>123</v>
      </c>
    </row>
    <row r="160" spans="2:51" s="13" customFormat="1" ht="11.25">
      <c r="B160" s="213"/>
      <c r="C160" s="214"/>
      <c r="D160" s="215" t="s">
        <v>132</v>
      </c>
      <c r="E160" s="216" t="s">
        <v>1</v>
      </c>
      <c r="F160" s="217" t="s">
        <v>164</v>
      </c>
      <c r="G160" s="214"/>
      <c r="H160" s="218">
        <v>128.059</v>
      </c>
      <c r="I160" s="219"/>
      <c r="J160" s="214"/>
      <c r="K160" s="214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132</v>
      </c>
      <c r="AU160" s="224" t="s">
        <v>80</v>
      </c>
      <c r="AV160" s="13" t="s">
        <v>80</v>
      </c>
      <c r="AW160" s="13" t="s">
        <v>30</v>
      </c>
      <c r="AX160" s="13" t="s">
        <v>73</v>
      </c>
      <c r="AY160" s="224" t="s">
        <v>123</v>
      </c>
    </row>
    <row r="161" spans="2:51" s="13" customFormat="1" ht="11.25">
      <c r="B161" s="213"/>
      <c r="C161" s="214"/>
      <c r="D161" s="215" t="s">
        <v>132</v>
      </c>
      <c r="E161" s="216" t="s">
        <v>1</v>
      </c>
      <c r="F161" s="217" t="s">
        <v>165</v>
      </c>
      <c r="G161" s="214"/>
      <c r="H161" s="218">
        <v>5.46</v>
      </c>
      <c r="I161" s="219"/>
      <c r="J161" s="214"/>
      <c r="K161" s="214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132</v>
      </c>
      <c r="AU161" s="224" t="s">
        <v>80</v>
      </c>
      <c r="AV161" s="13" t="s">
        <v>80</v>
      </c>
      <c r="AW161" s="13" t="s">
        <v>30</v>
      </c>
      <c r="AX161" s="13" t="s">
        <v>73</v>
      </c>
      <c r="AY161" s="224" t="s">
        <v>123</v>
      </c>
    </row>
    <row r="162" spans="2:51" s="14" customFormat="1" ht="11.25">
      <c r="B162" s="225"/>
      <c r="C162" s="226"/>
      <c r="D162" s="215" t="s">
        <v>132</v>
      </c>
      <c r="E162" s="227" t="s">
        <v>1</v>
      </c>
      <c r="F162" s="228" t="s">
        <v>134</v>
      </c>
      <c r="G162" s="226"/>
      <c r="H162" s="229">
        <v>133.519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132</v>
      </c>
      <c r="AU162" s="235" t="s">
        <v>80</v>
      </c>
      <c r="AV162" s="14" t="s">
        <v>130</v>
      </c>
      <c r="AW162" s="14" t="s">
        <v>30</v>
      </c>
      <c r="AX162" s="14" t="s">
        <v>78</v>
      </c>
      <c r="AY162" s="235" t="s">
        <v>123</v>
      </c>
    </row>
    <row r="163" spans="1:65" s="2" customFormat="1" ht="16.5" customHeight="1">
      <c r="A163" s="34"/>
      <c r="B163" s="35"/>
      <c r="C163" s="199" t="s">
        <v>166</v>
      </c>
      <c r="D163" s="199" t="s">
        <v>126</v>
      </c>
      <c r="E163" s="200" t="s">
        <v>167</v>
      </c>
      <c r="F163" s="201" t="s">
        <v>168</v>
      </c>
      <c r="G163" s="202" t="s">
        <v>139</v>
      </c>
      <c r="H163" s="203">
        <v>244.18</v>
      </c>
      <c r="I163" s="204"/>
      <c r="J163" s="205">
        <f>ROUND(I163*H163,2)</f>
        <v>0</v>
      </c>
      <c r="K163" s="206"/>
      <c r="L163" s="39"/>
      <c r="M163" s="207" t="s">
        <v>1</v>
      </c>
      <c r="N163" s="208" t="s">
        <v>38</v>
      </c>
      <c r="O163" s="71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1" t="s">
        <v>130</v>
      </c>
      <c r="AT163" s="211" t="s">
        <v>126</v>
      </c>
      <c r="AU163" s="211" t="s">
        <v>80</v>
      </c>
      <c r="AY163" s="17" t="s">
        <v>123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7" t="s">
        <v>78</v>
      </c>
      <c r="BK163" s="212">
        <f>ROUND(I163*H163,2)</f>
        <v>0</v>
      </c>
      <c r="BL163" s="17" t="s">
        <v>130</v>
      </c>
      <c r="BM163" s="211" t="s">
        <v>169</v>
      </c>
    </row>
    <row r="164" spans="2:51" s="13" customFormat="1" ht="11.25">
      <c r="B164" s="213"/>
      <c r="C164" s="214"/>
      <c r="D164" s="215" t="s">
        <v>132</v>
      </c>
      <c r="E164" s="216" t="s">
        <v>1</v>
      </c>
      <c r="F164" s="217" t="s">
        <v>141</v>
      </c>
      <c r="G164" s="214"/>
      <c r="H164" s="218">
        <v>244.18</v>
      </c>
      <c r="I164" s="219"/>
      <c r="J164" s="214"/>
      <c r="K164" s="214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132</v>
      </c>
      <c r="AU164" s="224" t="s">
        <v>80</v>
      </c>
      <c r="AV164" s="13" t="s">
        <v>80</v>
      </c>
      <c r="AW164" s="13" t="s">
        <v>30</v>
      </c>
      <c r="AX164" s="13" t="s">
        <v>73</v>
      </c>
      <c r="AY164" s="224" t="s">
        <v>123</v>
      </c>
    </row>
    <row r="165" spans="2:51" s="14" customFormat="1" ht="11.25">
      <c r="B165" s="225"/>
      <c r="C165" s="226"/>
      <c r="D165" s="215" t="s">
        <v>132</v>
      </c>
      <c r="E165" s="227" t="s">
        <v>1</v>
      </c>
      <c r="F165" s="228" t="s">
        <v>134</v>
      </c>
      <c r="G165" s="226"/>
      <c r="H165" s="229">
        <v>244.18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132</v>
      </c>
      <c r="AU165" s="235" t="s">
        <v>80</v>
      </c>
      <c r="AV165" s="14" t="s">
        <v>130</v>
      </c>
      <c r="AW165" s="14" t="s">
        <v>30</v>
      </c>
      <c r="AX165" s="14" t="s">
        <v>78</v>
      </c>
      <c r="AY165" s="235" t="s">
        <v>123</v>
      </c>
    </row>
    <row r="166" spans="2:63" s="12" customFormat="1" ht="22.9" customHeight="1">
      <c r="B166" s="183"/>
      <c r="C166" s="184"/>
      <c r="D166" s="185" t="s">
        <v>72</v>
      </c>
      <c r="E166" s="197" t="s">
        <v>170</v>
      </c>
      <c r="F166" s="197" t="s">
        <v>171</v>
      </c>
      <c r="G166" s="184"/>
      <c r="H166" s="184"/>
      <c r="I166" s="187"/>
      <c r="J166" s="198">
        <f>BK166</f>
        <v>0</v>
      </c>
      <c r="K166" s="184"/>
      <c r="L166" s="189"/>
      <c r="M166" s="190"/>
      <c r="N166" s="191"/>
      <c r="O166" s="191"/>
      <c r="P166" s="192">
        <f>SUM(P167:P232)</f>
        <v>0</v>
      </c>
      <c r="Q166" s="191"/>
      <c r="R166" s="192">
        <f>SUM(R167:R232)</f>
        <v>0.009744000000000001</v>
      </c>
      <c r="S166" s="191"/>
      <c r="T166" s="193">
        <f>SUM(T167:T232)</f>
        <v>10.576661000000001</v>
      </c>
      <c r="AR166" s="194" t="s">
        <v>78</v>
      </c>
      <c r="AT166" s="195" t="s">
        <v>72</v>
      </c>
      <c r="AU166" s="195" t="s">
        <v>78</v>
      </c>
      <c r="AY166" s="194" t="s">
        <v>123</v>
      </c>
      <c r="BK166" s="196">
        <f>SUM(BK167:BK232)</f>
        <v>0</v>
      </c>
    </row>
    <row r="167" spans="1:65" s="2" customFormat="1" ht="21.75" customHeight="1">
      <c r="A167" s="34"/>
      <c r="B167" s="35"/>
      <c r="C167" s="199" t="s">
        <v>172</v>
      </c>
      <c r="D167" s="199" t="s">
        <v>126</v>
      </c>
      <c r="E167" s="200" t="s">
        <v>173</v>
      </c>
      <c r="F167" s="201" t="s">
        <v>174</v>
      </c>
      <c r="G167" s="202" t="s">
        <v>139</v>
      </c>
      <c r="H167" s="203">
        <v>244.18</v>
      </c>
      <c r="I167" s="204"/>
      <c r="J167" s="205">
        <f>ROUND(I167*H167,2)</f>
        <v>0</v>
      </c>
      <c r="K167" s="206"/>
      <c r="L167" s="39"/>
      <c r="M167" s="207" t="s">
        <v>1</v>
      </c>
      <c r="N167" s="208" t="s">
        <v>38</v>
      </c>
      <c r="O167" s="71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1" t="s">
        <v>130</v>
      </c>
      <c r="AT167" s="211" t="s">
        <v>126</v>
      </c>
      <c r="AU167" s="211" t="s">
        <v>80</v>
      </c>
      <c r="AY167" s="17" t="s">
        <v>123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7" t="s">
        <v>78</v>
      </c>
      <c r="BK167" s="212">
        <f>ROUND(I167*H167,2)</f>
        <v>0</v>
      </c>
      <c r="BL167" s="17" t="s">
        <v>130</v>
      </c>
      <c r="BM167" s="211" t="s">
        <v>175</v>
      </c>
    </row>
    <row r="168" spans="2:51" s="13" customFormat="1" ht="11.25">
      <c r="B168" s="213"/>
      <c r="C168" s="214"/>
      <c r="D168" s="215" t="s">
        <v>132</v>
      </c>
      <c r="E168" s="216" t="s">
        <v>1</v>
      </c>
      <c r="F168" s="217" t="s">
        <v>141</v>
      </c>
      <c r="G168" s="214"/>
      <c r="H168" s="218">
        <v>244.18</v>
      </c>
      <c r="I168" s="219"/>
      <c r="J168" s="214"/>
      <c r="K168" s="214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132</v>
      </c>
      <c r="AU168" s="224" t="s">
        <v>80</v>
      </c>
      <c r="AV168" s="13" t="s">
        <v>80</v>
      </c>
      <c r="AW168" s="13" t="s">
        <v>30</v>
      </c>
      <c r="AX168" s="13" t="s">
        <v>73</v>
      </c>
      <c r="AY168" s="224" t="s">
        <v>123</v>
      </c>
    </row>
    <row r="169" spans="2:51" s="14" customFormat="1" ht="11.25">
      <c r="B169" s="225"/>
      <c r="C169" s="226"/>
      <c r="D169" s="215" t="s">
        <v>132</v>
      </c>
      <c r="E169" s="227" t="s">
        <v>1</v>
      </c>
      <c r="F169" s="228" t="s">
        <v>134</v>
      </c>
      <c r="G169" s="226"/>
      <c r="H169" s="229">
        <v>244.18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132</v>
      </c>
      <c r="AU169" s="235" t="s">
        <v>80</v>
      </c>
      <c r="AV169" s="14" t="s">
        <v>130</v>
      </c>
      <c r="AW169" s="14" t="s">
        <v>30</v>
      </c>
      <c r="AX169" s="14" t="s">
        <v>78</v>
      </c>
      <c r="AY169" s="235" t="s">
        <v>123</v>
      </c>
    </row>
    <row r="170" spans="1:65" s="2" customFormat="1" ht="21.75" customHeight="1">
      <c r="A170" s="34"/>
      <c r="B170" s="35"/>
      <c r="C170" s="199" t="s">
        <v>170</v>
      </c>
      <c r="D170" s="199" t="s">
        <v>126</v>
      </c>
      <c r="E170" s="200" t="s">
        <v>176</v>
      </c>
      <c r="F170" s="201" t="s">
        <v>177</v>
      </c>
      <c r="G170" s="202" t="s">
        <v>139</v>
      </c>
      <c r="H170" s="203">
        <v>46.4</v>
      </c>
      <c r="I170" s="204"/>
      <c r="J170" s="205">
        <f>ROUND(I170*H170,2)</f>
        <v>0</v>
      </c>
      <c r="K170" s="206"/>
      <c r="L170" s="39"/>
      <c r="M170" s="207" t="s">
        <v>1</v>
      </c>
      <c r="N170" s="208" t="s">
        <v>38</v>
      </c>
      <c r="O170" s="71"/>
      <c r="P170" s="209">
        <f>O170*H170</f>
        <v>0</v>
      </c>
      <c r="Q170" s="209">
        <v>0.00021</v>
      </c>
      <c r="R170" s="209">
        <f>Q170*H170</f>
        <v>0.009744000000000001</v>
      </c>
      <c r="S170" s="209">
        <v>0</v>
      </c>
      <c r="T170" s="21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1" t="s">
        <v>130</v>
      </c>
      <c r="AT170" s="211" t="s">
        <v>126</v>
      </c>
      <c r="AU170" s="211" t="s">
        <v>80</v>
      </c>
      <c r="AY170" s="17" t="s">
        <v>123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78</v>
      </c>
      <c r="BK170" s="212">
        <f>ROUND(I170*H170,2)</f>
        <v>0</v>
      </c>
      <c r="BL170" s="17" t="s">
        <v>130</v>
      </c>
      <c r="BM170" s="211" t="s">
        <v>178</v>
      </c>
    </row>
    <row r="171" spans="2:51" s="13" customFormat="1" ht="11.25">
      <c r="B171" s="213"/>
      <c r="C171" s="214"/>
      <c r="D171" s="215" t="s">
        <v>132</v>
      </c>
      <c r="E171" s="216" t="s">
        <v>1</v>
      </c>
      <c r="F171" s="217" t="s">
        <v>179</v>
      </c>
      <c r="G171" s="214"/>
      <c r="H171" s="218">
        <v>46.4</v>
      </c>
      <c r="I171" s="219"/>
      <c r="J171" s="214"/>
      <c r="K171" s="214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132</v>
      </c>
      <c r="AU171" s="224" t="s">
        <v>80</v>
      </c>
      <c r="AV171" s="13" t="s">
        <v>80</v>
      </c>
      <c r="AW171" s="13" t="s">
        <v>30</v>
      </c>
      <c r="AX171" s="13" t="s">
        <v>73</v>
      </c>
      <c r="AY171" s="224" t="s">
        <v>123</v>
      </c>
    </row>
    <row r="172" spans="2:51" s="14" customFormat="1" ht="11.25">
      <c r="B172" s="225"/>
      <c r="C172" s="226"/>
      <c r="D172" s="215" t="s">
        <v>132</v>
      </c>
      <c r="E172" s="227" t="s">
        <v>1</v>
      </c>
      <c r="F172" s="228" t="s">
        <v>134</v>
      </c>
      <c r="G172" s="226"/>
      <c r="H172" s="229">
        <v>46.4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132</v>
      </c>
      <c r="AU172" s="235" t="s">
        <v>80</v>
      </c>
      <c r="AV172" s="14" t="s">
        <v>130</v>
      </c>
      <c r="AW172" s="14" t="s">
        <v>30</v>
      </c>
      <c r="AX172" s="14" t="s">
        <v>78</v>
      </c>
      <c r="AY172" s="235" t="s">
        <v>123</v>
      </c>
    </row>
    <row r="173" spans="1:65" s="2" customFormat="1" ht="16.5" customHeight="1">
      <c r="A173" s="34"/>
      <c r="B173" s="35"/>
      <c r="C173" s="199" t="s">
        <v>180</v>
      </c>
      <c r="D173" s="199" t="s">
        <v>126</v>
      </c>
      <c r="E173" s="200" t="s">
        <v>181</v>
      </c>
      <c r="F173" s="201" t="s">
        <v>182</v>
      </c>
      <c r="G173" s="202" t="s">
        <v>183</v>
      </c>
      <c r="H173" s="203">
        <v>1</v>
      </c>
      <c r="I173" s="204"/>
      <c r="J173" s="205">
        <f>ROUND(I173*H173,2)</f>
        <v>0</v>
      </c>
      <c r="K173" s="206"/>
      <c r="L173" s="39"/>
      <c r="M173" s="207" t="s">
        <v>1</v>
      </c>
      <c r="N173" s="208" t="s">
        <v>38</v>
      </c>
      <c r="O173" s="71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1" t="s">
        <v>130</v>
      </c>
      <c r="AT173" s="211" t="s">
        <v>126</v>
      </c>
      <c r="AU173" s="211" t="s">
        <v>80</v>
      </c>
      <c r="AY173" s="17" t="s">
        <v>123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7" t="s">
        <v>78</v>
      </c>
      <c r="BK173" s="212">
        <f>ROUND(I173*H173,2)</f>
        <v>0</v>
      </c>
      <c r="BL173" s="17" t="s">
        <v>130</v>
      </c>
      <c r="BM173" s="211" t="s">
        <v>184</v>
      </c>
    </row>
    <row r="174" spans="1:65" s="2" customFormat="1" ht="16.5" customHeight="1">
      <c r="A174" s="34"/>
      <c r="B174" s="35"/>
      <c r="C174" s="199" t="s">
        <v>185</v>
      </c>
      <c r="D174" s="199" t="s">
        <v>126</v>
      </c>
      <c r="E174" s="200" t="s">
        <v>186</v>
      </c>
      <c r="F174" s="201" t="s">
        <v>187</v>
      </c>
      <c r="G174" s="202" t="s">
        <v>183</v>
      </c>
      <c r="H174" s="203">
        <v>1</v>
      </c>
      <c r="I174" s="204"/>
      <c r="J174" s="205">
        <f>ROUND(I174*H174,2)</f>
        <v>0</v>
      </c>
      <c r="K174" s="206"/>
      <c r="L174" s="39"/>
      <c r="M174" s="207" t="s">
        <v>1</v>
      </c>
      <c r="N174" s="208" t="s">
        <v>38</v>
      </c>
      <c r="O174" s="71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1" t="s">
        <v>130</v>
      </c>
      <c r="AT174" s="211" t="s">
        <v>126</v>
      </c>
      <c r="AU174" s="211" t="s">
        <v>80</v>
      </c>
      <c r="AY174" s="17" t="s">
        <v>123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78</v>
      </c>
      <c r="BK174" s="212">
        <f>ROUND(I174*H174,2)</f>
        <v>0</v>
      </c>
      <c r="BL174" s="17" t="s">
        <v>130</v>
      </c>
      <c r="BM174" s="211" t="s">
        <v>188</v>
      </c>
    </row>
    <row r="175" spans="1:65" s="2" customFormat="1" ht="16.5" customHeight="1">
      <c r="A175" s="34"/>
      <c r="B175" s="35"/>
      <c r="C175" s="199" t="s">
        <v>189</v>
      </c>
      <c r="D175" s="199" t="s">
        <v>126</v>
      </c>
      <c r="E175" s="200" t="s">
        <v>190</v>
      </c>
      <c r="F175" s="201" t="s">
        <v>191</v>
      </c>
      <c r="G175" s="202" t="s">
        <v>192</v>
      </c>
      <c r="H175" s="203">
        <v>40</v>
      </c>
      <c r="I175" s="204"/>
      <c r="J175" s="205">
        <f>ROUND(I175*H175,2)</f>
        <v>0</v>
      </c>
      <c r="K175" s="206"/>
      <c r="L175" s="39"/>
      <c r="M175" s="207" t="s">
        <v>1</v>
      </c>
      <c r="N175" s="208" t="s">
        <v>38</v>
      </c>
      <c r="O175" s="71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1" t="s">
        <v>130</v>
      </c>
      <c r="AT175" s="211" t="s">
        <v>126</v>
      </c>
      <c r="AU175" s="211" t="s">
        <v>80</v>
      </c>
      <c r="AY175" s="17" t="s">
        <v>123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78</v>
      </c>
      <c r="BK175" s="212">
        <f>ROUND(I175*H175,2)</f>
        <v>0</v>
      </c>
      <c r="BL175" s="17" t="s">
        <v>130</v>
      </c>
      <c r="BM175" s="211" t="s">
        <v>193</v>
      </c>
    </row>
    <row r="176" spans="2:51" s="13" customFormat="1" ht="11.25">
      <c r="B176" s="213"/>
      <c r="C176" s="214"/>
      <c r="D176" s="215" t="s">
        <v>132</v>
      </c>
      <c r="E176" s="216" t="s">
        <v>1</v>
      </c>
      <c r="F176" s="217" t="s">
        <v>194</v>
      </c>
      <c r="G176" s="214"/>
      <c r="H176" s="218">
        <v>40</v>
      </c>
      <c r="I176" s="219"/>
      <c r="J176" s="214"/>
      <c r="K176" s="214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132</v>
      </c>
      <c r="AU176" s="224" t="s">
        <v>80</v>
      </c>
      <c r="AV176" s="13" t="s">
        <v>80</v>
      </c>
      <c r="AW176" s="13" t="s">
        <v>30</v>
      </c>
      <c r="AX176" s="13" t="s">
        <v>73</v>
      </c>
      <c r="AY176" s="224" t="s">
        <v>123</v>
      </c>
    </row>
    <row r="177" spans="2:51" s="14" customFormat="1" ht="11.25">
      <c r="B177" s="225"/>
      <c r="C177" s="226"/>
      <c r="D177" s="215" t="s">
        <v>132</v>
      </c>
      <c r="E177" s="227" t="s">
        <v>1</v>
      </c>
      <c r="F177" s="228" t="s">
        <v>134</v>
      </c>
      <c r="G177" s="226"/>
      <c r="H177" s="229">
        <v>40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132</v>
      </c>
      <c r="AU177" s="235" t="s">
        <v>80</v>
      </c>
      <c r="AV177" s="14" t="s">
        <v>130</v>
      </c>
      <c r="AW177" s="14" t="s">
        <v>30</v>
      </c>
      <c r="AX177" s="14" t="s">
        <v>78</v>
      </c>
      <c r="AY177" s="235" t="s">
        <v>123</v>
      </c>
    </row>
    <row r="178" spans="1:65" s="2" customFormat="1" ht="16.5" customHeight="1">
      <c r="A178" s="34"/>
      <c r="B178" s="35"/>
      <c r="C178" s="199" t="s">
        <v>195</v>
      </c>
      <c r="D178" s="199" t="s">
        <v>126</v>
      </c>
      <c r="E178" s="200" t="s">
        <v>196</v>
      </c>
      <c r="F178" s="201" t="s">
        <v>197</v>
      </c>
      <c r="G178" s="202" t="s">
        <v>183</v>
      </c>
      <c r="H178" s="203">
        <v>2</v>
      </c>
      <c r="I178" s="204"/>
      <c r="J178" s="205">
        <f>ROUND(I178*H178,2)</f>
        <v>0</v>
      </c>
      <c r="K178" s="206"/>
      <c r="L178" s="39"/>
      <c r="M178" s="207" t="s">
        <v>1</v>
      </c>
      <c r="N178" s="208" t="s">
        <v>38</v>
      </c>
      <c r="O178" s="71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1" t="s">
        <v>130</v>
      </c>
      <c r="AT178" s="211" t="s">
        <v>126</v>
      </c>
      <c r="AU178" s="211" t="s">
        <v>80</v>
      </c>
      <c r="AY178" s="17" t="s">
        <v>123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78</v>
      </c>
      <c r="BK178" s="212">
        <f>ROUND(I178*H178,2)</f>
        <v>0</v>
      </c>
      <c r="BL178" s="17" t="s">
        <v>130</v>
      </c>
      <c r="BM178" s="211" t="s">
        <v>198</v>
      </c>
    </row>
    <row r="179" spans="1:65" s="2" customFormat="1" ht="16.5" customHeight="1">
      <c r="A179" s="34"/>
      <c r="B179" s="35"/>
      <c r="C179" s="199" t="s">
        <v>199</v>
      </c>
      <c r="D179" s="199" t="s">
        <v>126</v>
      </c>
      <c r="E179" s="200" t="s">
        <v>200</v>
      </c>
      <c r="F179" s="201" t="s">
        <v>201</v>
      </c>
      <c r="G179" s="202" t="s">
        <v>202</v>
      </c>
      <c r="H179" s="203">
        <v>30</v>
      </c>
      <c r="I179" s="204"/>
      <c r="J179" s="205">
        <f>ROUND(I179*H179,2)</f>
        <v>0</v>
      </c>
      <c r="K179" s="206"/>
      <c r="L179" s="39"/>
      <c r="M179" s="207" t="s">
        <v>1</v>
      </c>
      <c r="N179" s="208" t="s">
        <v>38</v>
      </c>
      <c r="O179" s="71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1" t="s">
        <v>130</v>
      </c>
      <c r="AT179" s="211" t="s">
        <v>126</v>
      </c>
      <c r="AU179" s="211" t="s">
        <v>80</v>
      </c>
      <c r="AY179" s="17" t="s">
        <v>123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78</v>
      </c>
      <c r="BK179" s="212">
        <f>ROUND(I179*H179,2)</f>
        <v>0</v>
      </c>
      <c r="BL179" s="17" t="s">
        <v>130</v>
      </c>
      <c r="BM179" s="211" t="s">
        <v>203</v>
      </c>
    </row>
    <row r="180" spans="2:51" s="13" customFormat="1" ht="11.25">
      <c r="B180" s="213"/>
      <c r="C180" s="214"/>
      <c r="D180" s="215" t="s">
        <v>132</v>
      </c>
      <c r="E180" s="216" t="s">
        <v>1</v>
      </c>
      <c r="F180" s="217" t="s">
        <v>204</v>
      </c>
      <c r="G180" s="214"/>
      <c r="H180" s="218">
        <v>30</v>
      </c>
      <c r="I180" s="219"/>
      <c r="J180" s="214"/>
      <c r="K180" s="214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132</v>
      </c>
      <c r="AU180" s="224" t="s">
        <v>80</v>
      </c>
      <c r="AV180" s="13" t="s">
        <v>80</v>
      </c>
      <c r="AW180" s="13" t="s">
        <v>30</v>
      </c>
      <c r="AX180" s="13" t="s">
        <v>73</v>
      </c>
      <c r="AY180" s="224" t="s">
        <v>123</v>
      </c>
    </row>
    <row r="181" spans="2:51" s="14" customFormat="1" ht="11.25">
      <c r="B181" s="225"/>
      <c r="C181" s="226"/>
      <c r="D181" s="215" t="s">
        <v>132</v>
      </c>
      <c r="E181" s="227" t="s">
        <v>1</v>
      </c>
      <c r="F181" s="228" t="s">
        <v>134</v>
      </c>
      <c r="G181" s="226"/>
      <c r="H181" s="229">
        <v>30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132</v>
      </c>
      <c r="AU181" s="235" t="s">
        <v>80</v>
      </c>
      <c r="AV181" s="14" t="s">
        <v>130</v>
      </c>
      <c r="AW181" s="14" t="s">
        <v>30</v>
      </c>
      <c r="AX181" s="14" t="s">
        <v>78</v>
      </c>
      <c r="AY181" s="235" t="s">
        <v>123</v>
      </c>
    </row>
    <row r="182" spans="1:65" s="2" customFormat="1" ht="16.5" customHeight="1">
      <c r="A182" s="34"/>
      <c r="B182" s="35"/>
      <c r="C182" s="199" t="s">
        <v>8</v>
      </c>
      <c r="D182" s="199" t="s">
        <v>126</v>
      </c>
      <c r="E182" s="200" t="s">
        <v>205</v>
      </c>
      <c r="F182" s="201" t="s">
        <v>206</v>
      </c>
      <c r="G182" s="202" t="s">
        <v>202</v>
      </c>
      <c r="H182" s="203">
        <v>44.714</v>
      </c>
      <c r="I182" s="204"/>
      <c r="J182" s="205">
        <f>ROUND(I182*H182,2)</f>
        <v>0</v>
      </c>
      <c r="K182" s="206"/>
      <c r="L182" s="39"/>
      <c r="M182" s="207" t="s">
        <v>1</v>
      </c>
      <c r="N182" s="208" t="s">
        <v>38</v>
      </c>
      <c r="O182" s="71"/>
      <c r="P182" s="209">
        <f>O182*H182</f>
        <v>0</v>
      </c>
      <c r="Q182" s="209">
        <v>0</v>
      </c>
      <c r="R182" s="209">
        <f>Q182*H182</f>
        <v>0</v>
      </c>
      <c r="S182" s="209">
        <v>0</v>
      </c>
      <c r="T182" s="21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1" t="s">
        <v>130</v>
      </c>
      <c r="AT182" s="211" t="s">
        <v>126</v>
      </c>
      <c r="AU182" s="211" t="s">
        <v>80</v>
      </c>
      <c r="AY182" s="17" t="s">
        <v>123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7" t="s">
        <v>78</v>
      </c>
      <c r="BK182" s="212">
        <f>ROUND(I182*H182,2)</f>
        <v>0</v>
      </c>
      <c r="BL182" s="17" t="s">
        <v>130</v>
      </c>
      <c r="BM182" s="211" t="s">
        <v>207</v>
      </c>
    </row>
    <row r="183" spans="2:51" s="13" customFormat="1" ht="11.25">
      <c r="B183" s="213"/>
      <c r="C183" s="214"/>
      <c r="D183" s="215" t="s">
        <v>132</v>
      </c>
      <c r="E183" s="216" t="s">
        <v>1</v>
      </c>
      <c r="F183" s="217" t="s">
        <v>208</v>
      </c>
      <c r="G183" s="214"/>
      <c r="H183" s="218">
        <v>24.618</v>
      </c>
      <c r="I183" s="219"/>
      <c r="J183" s="214"/>
      <c r="K183" s="214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132</v>
      </c>
      <c r="AU183" s="224" t="s">
        <v>80</v>
      </c>
      <c r="AV183" s="13" t="s">
        <v>80</v>
      </c>
      <c r="AW183" s="13" t="s">
        <v>30</v>
      </c>
      <c r="AX183" s="13" t="s">
        <v>73</v>
      </c>
      <c r="AY183" s="224" t="s">
        <v>123</v>
      </c>
    </row>
    <row r="184" spans="2:51" s="15" customFormat="1" ht="11.25">
      <c r="B184" s="236"/>
      <c r="C184" s="237"/>
      <c r="D184" s="215" t="s">
        <v>132</v>
      </c>
      <c r="E184" s="238" t="s">
        <v>1</v>
      </c>
      <c r="F184" s="239" t="s">
        <v>209</v>
      </c>
      <c r="G184" s="237"/>
      <c r="H184" s="238" t="s">
        <v>1</v>
      </c>
      <c r="I184" s="240"/>
      <c r="J184" s="237"/>
      <c r="K184" s="237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132</v>
      </c>
      <c r="AU184" s="245" t="s">
        <v>80</v>
      </c>
      <c r="AV184" s="15" t="s">
        <v>78</v>
      </c>
      <c r="AW184" s="15" t="s">
        <v>30</v>
      </c>
      <c r="AX184" s="15" t="s">
        <v>73</v>
      </c>
      <c r="AY184" s="245" t="s">
        <v>123</v>
      </c>
    </row>
    <row r="185" spans="2:51" s="13" customFormat="1" ht="11.25">
      <c r="B185" s="213"/>
      <c r="C185" s="214"/>
      <c r="D185" s="215" t="s">
        <v>132</v>
      </c>
      <c r="E185" s="216" t="s">
        <v>1</v>
      </c>
      <c r="F185" s="217" t="s">
        <v>210</v>
      </c>
      <c r="G185" s="214"/>
      <c r="H185" s="218">
        <v>20.096</v>
      </c>
      <c r="I185" s="219"/>
      <c r="J185" s="214"/>
      <c r="K185" s="214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132</v>
      </c>
      <c r="AU185" s="224" t="s">
        <v>80</v>
      </c>
      <c r="AV185" s="13" t="s">
        <v>80</v>
      </c>
      <c r="AW185" s="13" t="s">
        <v>30</v>
      </c>
      <c r="AX185" s="13" t="s">
        <v>73</v>
      </c>
      <c r="AY185" s="224" t="s">
        <v>123</v>
      </c>
    </row>
    <row r="186" spans="2:51" s="14" customFormat="1" ht="11.25">
      <c r="B186" s="225"/>
      <c r="C186" s="226"/>
      <c r="D186" s="215" t="s">
        <v>132</v>
      </c>
      <c r="E186" s="227" t="s">
        <v>1</v>
      </c>
      <c r="F186" s="228" t="s">
        <v>134</v>
      </c>
      <c r="G186" s="226"/>
      <c r="H186" s="229">
        <v>44.714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132</v>
      </c>
      <c r="AU186" s="235" t="s">
        <v>80</v>
      </c>
      <c r="AV186" s="14" t="s">
        <v>130</v>
      </c>
      <c r="AW186" s="14" t="s">
        <v>30</v>
      </c>
      <c r="AX186" s="14" t="s">
        <v>78</v>
      </c>
      <c r="AY186" s="235" t="s">
        <v>123</v>
      </c>
    </row>
    <row r="187" spans="1:65" s="2" customFormat="1" ht="16.5" customHeight="1">
      <c r="A187" s="34"/>
      <c r="B187" s="35"/>
      <c r="C187" s="199" t="s">
        <v>211</v>
      </c>
      <c r="D187" s="199" t="s">
        <v>126</v>
      </c>
      <c r="E187" s="200" t="s">
        <v>212</v>
      </c>
      <c r="F187" s="201" t="s">
        <v>213</v>
      </c>
      <c r="G187" s="202" t="s">
        <v>139</v>
      </c>
      <c r="H187" s="203">
        <v>45.015</v>
      </c>
      <c r="I187" s="204"/>
      <c r="J187" s="205">
        <f>ROUND(I187*H187,2)</f>
        <v>0</v>
      </c>
      <c r="K187" s="206"/>
      <c r="L187" s="39"/>
      <c r="M187" s="207" t="s">
        <v>1</v>
      </c>
      <c r="N187" s="208" t="s">
        <v>38</v>
      </c>
      <c r="O187" s="71"/>
      <c r="P187" s="209">
        <f>O187*H187</f>
        <v>0</v>
      </c>
      <c r="Q187" s="209">
        <v>0</v>
      </c>
      <c r="R187" s="209">
        <f>Q187*H187</f>
        <v>0</v>
      </c>
      <c r="S187" s="209">
        <v>0</v>
      </c>
      <c r="T187" s="21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1" t="s">
        <v>130</v>
      </c>
      <c r="AT187" s="211" t="s">
        <v>126</v>
      </c>
      <c r="AU187" s="211" t="s">
        <v>80</v>
      </c>
      <c r="AY187" s="17" t="s">
        <v>123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7" t="s">
        <v>78</v>
      </c>
      <c r="BK187" s="212">
        <f>ROUND(I187*H187,2)</f>
        <v>0</v>
      </c>
      <c r="BL187" s="17" t="s">
        <v>130</v>
      </c>
      <c r="BM187" s="211" t="s">
        <v>214</v>
      </c>
    </row>
    <row r="188" spans="2:51" s="13" customFormat="1" ht="11.25">
      <c r="B188" s="213"/>
      <c r="C188" s="214"/>
      <c r="D188" s="215" t="s">
        <v>132</v>
      </c>
      <c r="E188" s="216" t="s">
        <v>1</v>
      </c>
      <c r="F188" s="217" t="s">
        <v>215</v>
      </c>
      <c r="G188" s="214"/>
      <c r="H188" s="218">
        <v>45.015</v>
      </c>
      <c r="I188" s="219"/>
      <c r="J188" s="214"/>
      <c r="K188" s="214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132</v>
      </c>
      <c r="AU188" s="224" t="s">
        <v>80</v>
      </c>
      <c r="AV188" s="13" t="s">
        <v>80</v>
      </c>
      <c r="AW188" s="13" t="s">
        <v>30</v>
      </c>
      <c r="AX188" s="13" t="s">
        <v>73</v>
      </c>
      <c r="AY188" s="224" t="s">
        <v>123</v>
      </c>
    </row>
    <row r="189" spans="2:51" s="14" customFormat="1" ht="11.25">
      <c r="B189" s="225"/>
      <c r="C189" s="226"/>
      <c r="D189" s="215" t="s">
        <v>132</v>
      </c>
      <c r="E189" s="227" t="s">
        <v>1</v>
      </c>
      <c r="F189" s="228" t="s">
        <v>134</v>
      </c>
      <c r="G189" s="226"/>
      <c r="H189" s="229">
        <v>45.015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132</v>
      </c>
      <c r="AU189" s="235" t="s">
        <v>80</v>
      </c>
      <c r="AV189" s="14" t="s">
        <v>130</v>
      </c>
      <c r="AW189" s="14" t="s">
        <v>30</v>
      </c>
      <c r="AX189" s="14" t="s">
        <v>78</v>
      </c>
      <c r="AY189" s="235" t="s">
        <v>123</v>
      </c>
    </row>
    <row r="190" spans="1:65" s="2" customFormat="1" ht="16.5" customHeight="1">
      <c r="A190" s="34"/>
      <c r="B190" s="35"/>
      <c r="C190" s="199" t="s">
        <v>216</v>
      </c>
      <c r="D190" s="199" t="s">
        <v>126</v>
      </c>
      <c r="E190" s="200" t="s">
        <v>217</v>
      </c>
      <c r="F190" s="201" t="s">
        <v>218</v>
      </c>
      <c r="G190" s="202" t="s">
        <v>139</v>
      </c>
      <c r="H190" s="203">
        <v>46.4</v>
      </c>
      <c r="I190" s="204"/>
      <c r="J190" s="205">
        <f>ROUND(I190*H190,2)</f>
        <v>0</v>
      </c>
      <c r="K190" s="206"/>
      <c r="L190" s="39"/>
      <c r="M190" s="207" t="s">
        <v>1</v>
      </c>
      <c r="N190" s="208" t="s">
        <v>38</v>
      </c>
      <c r="O190" s="71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1" t="s">
        <v>130</v>
      </c>
      <c r="AT190" s="211" t="s">
        <v>126</v>
      </c>
      <c r="AU190" s="211" t="s">
        <v>80</v>
      </c>
      <c r="AY190" s="17" t="s">
        <v>123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7" t="s">
        <v>78</v>
      </c>
      <c r="BK190" s="212">
        <f>ROUND(I190*H190,2)</f>
        <v>0</v>
      </c>
      <c r="BL190" s="17" t="s">
        <v>130</v>
      </c>
      <c r="BM190" s="211" t="s">
        <v>219</v>
      </c>
    </row>
    <row r="191" spans="2:51" s="13" customFormat="1" ht="11.25">
      <c r="B191" s="213"/>
      <c r="C191" s="214"/>
      <c r="D191" s="215" t="s">
        <v>132</v>
      </c>
      <c r="E191" s="216" t="s">
        <v>1</v>
      </c>
      <c r="F191" s="217" t="s">
        <v>179</v>
      </c>
      <c r="G191" s="214"/>
      <c r="H191" s="218">
        <v>46.4</v>
      </c>
      <c r="I191" s="219"/>
      <c r="J191" s="214"/>
      <c r="K191" s="214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132</v>
      </c>
      <c r="AU191" s="224" t="s">
        <v>80</v>
      </c>
      <c r="AV191" s="13" t="s">
        <v>80</v>
      </c>
      <c r="AW191" s="13" t="s">
        <v>30</v>
      </c>
      <c r="AX191" s="13" t="s">
        <v>73</v>
      </c>
      <c r="AY191" s="224" t="s">
        <v>123</v>
      </c>
    </row>
    <row r="192" spans="2:51" s="14" customFormat="1" ht="11.25">
      <c r="B192" s="225"/>
      <c r="C192" s="226"/>
      <c r="D192" s="215" t="s">
        <v>132</v>
      </c>
      <c r="E192" s="227" t="s">
        <v>1</v>
      </c>
      <c r="F192" s="228" t="s">
        <v>134</v>
      </c>
      <c r="G192" s="226"/>
      <c r="H192" s="229">
        <v>46.4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AT192" s="235" t="s">
        <v>132</v>
      </c>
      <c r="AU192" s="235" t="s">
        <v>80</v>
      </c>
      <c r="AV192" s="14" t="s">
        <v>130</v>
      </c>
      <c r="AW192" s="14" t="s">
        <v>30</v>
      </c>
      <c r="AX192" s="14" t="s">
        <v>78</v>
      </c>
      <c r="AY192" s="235" t="s">
        <v>123</v>
      </c>
    </row>
    <row r="193" spans="1:65" s="2" customFormat="1" ht="16.5" customHeight="1">
      <c r="A193" s="34"/>
      <c r="B193" s="35"/>
      <c r="C193" s="199" t="s">
        <v>220</v>
      </c>
      <c r="D193" s="199" t="s">
        <v>126</v>
      </c>
      <c r="E193" s="200" t="s">
        <v>221</v>
      </c>
      <c r="F193" s="201" t="s">
        <v>222</v>
      </c>
      <c r="G193" s="202" t="s">
        <v>183</v>
      </c>
      <c r="H193" s="203">
        <v>1</v>
      </c>
      <c r="I193" s="204"/>
      <c r="J193" s="205">
        <f>ROUND(I193*H193,2)</f>
        <v>0</v>
      </c>
      <c r="K193" s="206"/>
      <c r="L193" s="39"/>
      <c r="M193" s="207" t="s">
        <v>1</v>
      </c>
      <c r="N193" s="208" t="s">
        <v>38</v>
      </c>
      <c r="O193" s="71"/>
      <c r="P193" s="209">
        <f>O193*H193</f>
        <v>0</v>
      </c>
      <c r="Q193" s="209">
        <v>0</v>
      </c>
      <c r="R193" s="209">
        <f>Q193*H193</f>
        <v>0</v>
      </c>
      <c r="S193" s="209">
        <v>0</v>
      </c>
      <c r="T193" s="21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1" t="s">
        <v>130</v>
      </c>
      <c r="AT193" s="211" t="s">
        <v>126</v>
      </c>
      <c r="AU193" s="211" t="s">
        <v>80</v>
      </c>
      <c r="AY193" s="17" t="s">
        <v>123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7" t="s">
        <v>78</v>
      </c>
      <c r="BK193" s="212">
        <f>ROUND(I193*H193,2)</f>
        <v>0</v>
      </c>
      <c r="BL193" s="17" t="s">
        <v>130</v>
      </c>
      <c r="BM193" s="211" t="s">
        <v>223</v>
      </c>
    </row>
    <row r="194" spans="2:51" s="13" customFormat="1" ht="11.25">
      <c r="B194" s="213"/>
      <c r="C194" s="214"/>
      <c r="D194" s="215" t="s">
        <v>132</v>
      </c>
      <c r="E194" s="216" t="s">
        <v>1</v>
      </c>
      <c r="F194" s="217" t="s">
        <v>78</v>
      </c>
      <c r="G194" s="214"/>
      <c r="H194" s="218">
        <v>1</v>
      </c>
      <c r="I194" s="219"/>
      <c r="J194" s="214"/>
      <c r="K194" s="214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132</v>
      </c>
      <c r="AU194" s="224" t="s">
        <v>80</v>
      </c>
      <c r="AV194" s="13" t="s">
        <v>80</v>
      </c>
      <c r="AW194" s="13" t="s">
        <v>30</v>
      </c>
      <c r="AX194" s="13" t="s">
        <v>73</v>
      </c>
      <c r="AY194" s="224" t="s">
        <v>123</v>
      </c>
    </row>
    <row r="195" spans="2:51" s="14" customFormat="1" ht="11.25">
      <c r="B195" s="225"/>
      <c r="C195" s="226"/>
      <c r="D195" s="215" t="s">
        <v>132</v>
      </c>
      <c r="E195" s="227" t="s">
        <v>1</v>
      </c>
      <c r="F195" s="228" t="s">
        <v>134</v>
      </c>
      <c r="G195" s="226"/>
      <c r="H195" s="229">
        <v>1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132</v>
      </c>
      <c r="AU195" s="235" t="s">
        <v>80</v>
      </c>
      <c r="AV195" s="14" t="s">
        <v>130</v>
      </c>
      <c r="AW195" s="14" t="s">
        <v>30</v>
      </c>
      <c r="AX195" s="14" t="s">
        <v>78</v>
      </c>
      <c r="AY195" s="235" t="s">
        <v>123</v>
      </c>
    </row>
    <row r="196" spans="1:65" s="2" customFormat="1" ht="16.5" customHeight="1">
      <c r="A196" s="34"/>
      <c r="B196" s="35"/>
      <c r="C196" s="199" t="s">
        <v>224</v>
      </c>
      <c r="D196" s="199" t="s">
        <v>126</v>
      </c>
      <c r="E196" s="200" t="s">
        <v>225</v>
      </c>
      <c r="F196" s="201" t="s">
        <v>226</v>
      </c>
      <c r="G196" s="202" t="s">
        <v>183</v>
      </c>
      <c r="H196" s="203">
        <v>1</v>
      </c>
      <c r="I196" s="204"/>
      <c r="J196" s="205">
        <f>ROUND(I196*H196,2)</f>
        <v>0</v>
      </c>
      <c r="K196" s="206"/>
      <c r="L196" s="39"/>
      <c r="M196" s="207" t="s">
        <v>1</v>
      </c>
      <c r="N196" s="208" t="s">
        <v>38</v>
      </c>
      <c r="O196" s="71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1" t="s">
        <v>130</v>
      </c>
      <c r="AT196" s="211" t="s">
        <v>126</v>
      </c>
      <c r="AU196" s="211" t="s">
        <v>80</v>
      </c>
      <c r="AY196" s="17" t="s">
        <v>123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78</v>
      </c>
      <c r="BK196" s="212">
        <f>ROUND(I196*H196,2)</f>
        <v>0</v>
      </c>
      <c r="BL196" s="17" t="s">
        <v>130</v>
      </c>
      <c r="BM196" s="211" t="s">
        <v>227</v>
      </c>
    </row>
    <row r="197" spans="2:51" s="13" customFormat="1" ht="11.25">
      <c r="B197" s="213"/>
      <c r="C197" s="214"/>
      <c r="D197" s="215" t="s">
        <v>132</v>
      </c>
      <c r="E197" s="216" t="s">
        <v>1</v>
      </c>
      <c r="F197" s="217" t="s">
        <v>78</v>
      </c>
      <c r="G197" s="214"/>
      <c r="H197" s="218">
        <v>1</v>
      </c>
      <c r="I197" s="219"/>
      <c r="J197" s="214"/>
      <c r="K197" s="214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132</v>
      </c>
      <c r="AU197" s="224" t="s">
        <v>80</v>
      </c>
      <c r="AV197" s="13" t="s">
        <v>80</v>
      </c>
      <c r="AW197" s="13" t="s">
        <v>30</v>
      </c>
      <c r="AX197" s="13" t="s">
        <v>73</v>
      </c>
      <c r="AY197" s="224" t="s">
        <v>123</v>
      </c>
    </row>
    <row r="198" spans="2:51" s="14" customFormat="1" ht="11.25">
      <c r="B198" s="225"/>
      <c r="C198" s="226"/>
      <c r="D198" s="215" t="s">
        <v>132</v>
      </c>
      <c r="E198" s="227" t="s">
        <v>1</v>
      </c>
      <c r="F198" s="228" t="s">
        <v>134</v>
      </c>
      <c r="G198" s="226"/>
      <c r="H198" s="229">
        <v>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132</v>
      </c>
      <c r="AU198" s="235" t="s">
        <v>80</v>
      </c>
      <c r="AV198" s="14" t="s">
        <v>130</v>
      </c>
      <c r="AW198" s="14" t="s">
        <v>30</v>
      </c>
      <c r="AX198" s="14" t="s">
        <v>78</v>
      </c>
      <c r="AY198" s="235" t="s">
        <v>123</v>
      </c>
    </row>
    <row r="199" spans="1:65" s="2" customFormat="1" ht="21.75" customHeight="1">
      <c r="A199" s="34"/>
      <c r="B199" s="35"/>
      <c r="C199" s="199" t="s">
        <v>228</v>
      </c>
      <c r="D199" s="199" t="s">
        <v>126</v>
      </c>
      <c r="E199" s="200" t="s">
        <v>229</v>
      </c>
      <c r="F199" s="201" t="s">
        <v>230</v>
      </c>
      <c r="G199" s="202" t="s">
        <v>183</v>
      </c>
      <c r="H199" s="203">
        <v>1</v>
      </c>
      <c r="I199" s="204"/>
      <c r="J199" s="205">
        <f>ROUND(I199*H199,2)</f>
        <v>0</v>
      </c>
      <c r="K199" s="206"/>
      <c r="L199" s="39"/>
      <c r="M199" s="207" t="s">
        <v>1</v>
      </c>
      <c r="N199" s="208" t="s">
        <v>38</v>
      </c>
      <c r="O199" s="71"/>
      <c r="P199" s="209">
        <f>O199*H199</f>
        <v>0</v>
      </c>
      <c r="Q199" s="209">
        <v>0</v>
      </c>
      <c r="R199" s="209">
        <f>Q199*H199</f>
        <v>0</v>
      </c>
      <c r="S199" s="209">
        <v>0.002</v>
      </c>
      <c r="T199" s="210">
        <f>S199*H199</f>
        <v>0.002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1" t="s">
        <v>130</v>
      </c>
      <c r="AT199" s="211" t="s">
        <v>126</v>
      </c>
      <c r="AU199" s="211" t="s">
        <v>80</v>
      </c>
      <c r="AY199" s="17" t="s">
        <v>123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7" t="s">
        <v>78</v>
      </c>
      <c r="BK199" s="212">
        <f>ROUND(I199*H199,2)</f>
        <v>0</v>
      </c>
      <c r="BL199" s="17" t="s">
        <v>130</v>
      </c>
      <c r="BM199" s="211" t="s">
        <v>231</v>
      </c>
    </row>
    <row r="200" spans="1:65" s="2" customFormat="1" ht="16.5" customHeight="1">
      <c r="A200" s="34"/>
      <c r="B200" s="35"/>
      <c r="C200" s="199" t="s">
        <v>7</v>
      </c>
      <c r="D200" s="199" t="s">
        <v>126</v>
      </c>
      <c r="E200" s="200" t="s">
        <v>232</v>
      </c>
      <c r="F200" s="201" t="s">
        <v>233</v>
      </c>
      <c r="G200" s="202" t="s">
        <v>183</v>
      </c>
      <c r="H200" s="203">
        <v>1</v>
      </c>
      <c r="I200" s="204"/>
      <c r="J200" s="205">
        <f>ROUND(I200*H200,2)</f>
        <v>0</v>
      </c>
      <c r="K200" s="206"/>
      <c r="L200" s="39"/>
      <c r="M200" s="207" t="s">
        <v>1</v>
      </c>
      <c r="N200" s="208" t="s">
        <v>38</v>
      </c>
      <c r="O200" s="71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1" t="s">
        <v>130</v>
      </c>
      <c r="AT200" s="211" t="s">
        <v>126</v>
      </c>
      <c r="AU200" s="211" t="s">
        <v>80</v>
      </c>
      <c r="AY200" s="17" t="s">
        <v>123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" t="s">
        <v>78</v>
      </c>
      <c r="BK200" s="212">
        <f>ROUND(I200*H200,2)</f>
        <v>0</v>
      </c>
      <c r="BL200" s="17" t="s">
        <v>130</v>
      </c>
      <c r="BM200" s="211" t="s">
        <v>234</v>
      </c>
    </row>
    <row r="201" spans="2:51" s="13" customFormat="1" ht="11.25">
      <c r="B201" s="213"/>
      <c r="C201" s="214"/>
      <c r="D201" s="215" t="s">
        <v>132</v>
      </c>
      <c r="E201" s="216" t="s">
        <v>1</v>
      </c>
      <c r="F201" s="217" t="s">
        <v>78</v>
      </c>
      <c r="G201" s="214"/>
      <c r="H201" s="218">
        <v>1</v>
      </c>
      <c r="I201" s="219"/>
      <c r="J201" s="214"/>
      <c r="K201" s="214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132</v>
      </c>
      <c r="AU201" s="224" t="s">
        <v>80</v>
      </c>
      <c r="AV201" s="13" t="s">
        <v>80</v>
      </c>
      <c r="AW201" s="13" t="s">
        <v>30</v>
      </c>
      <c r="AX201" s="13" t="s">
        <v>73</v>
      </c>
      <c r="AY201" s="224" t="s">
        <v>123</v>
      </c>
    </row>
    <row r="202" spans="2:51" s="14" customFormat="1" ht="11.25">
      <c r="B202" s="225"/>
      <c r="C202" s="226"/>
      <c r="D202" s="215" t="s">
        <v>132</v>
      </c>
      <c r="E202" s="227" t="s">
        <v>1</v>
      </c>
      <c r="F202" s="228" t="s">
        <v>134</v>
      </c>
      <c r="G202" s="226"/>
      <c r="H202" s="229">
        <v>1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132</v>
      </c>
      <c r="AU202" s="235" t="s">
        <v>80</v>
      </c>
      <c r="AV202" s="14" t="s">
        <v>130</v>
      </c>
      <c r="AW202" s="14" t="s">
        <v>30</v>
      </c>
      <c r="AX202" s="14" t="s">
        <v>78</v>
      </c>
      <c r="AY202" s="235" t="s">
        <v>123</v>
      </c>
    </row>
    <row r="203" spans="1:65" s="2" customFormat="1" ht="16.5" customHeight="1">
      <c r="A203" s="34"/>
      <c r="B203" s="35"/>
      <c r="C203" s="199" t="s">
        <v>235</v>
      </c>
      <c r="D203" s="199" t="s">
        <v>126</v>
      </c>
      <c r="E203" s="200" t="s">
        <v>236</v>
      </c>
      <c r="F203" s="201" t="s">
        <v>237</v>
      </c>
      <c r="G203" s="202" t="s">
        <v>139</v>
      </c>
      <c r="H203" s="203">
        <v>1.408</v>
      </c>
      <c r="I203" s="204"/>
      <c r="J203" s="205">
        <f>ROUND(I203*H203,2)</f>
        <v>0</v>
      </c>
      <c r="K203" s="206"/>
      <c r="L203" s="39"/>
      <c r="M203" s="207" t="s">
        <v>1</v>
      </c>
      <c r="N203" s="208" t="s">
        <v>38</v>
      </c>
      <c r="O203" s="71"/>
      <c r="P203" s="209">
        <f>O203*H203</f>
        <v>0</v>
      </c>
      <c r="Q203" s="209">
        <v>0</v>
      </c>
      <c r="R203" s="209">
        <f>Q203*H203</f>
        <v>0</v>
      </c>
      <c r="S203" s="209">
        <v>0.055</v>
      </c>
      <c r="T203" s="210">
        <f>S203*H203</f>
        <v>0.07744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1" t="s">
        <v>130</v>
      </c>
      <c r="AT203" s="211" t="s">
        <v>126</v>
      </c>
      <c r="AU203" s="211" t="s">
        <v>80</v>
      </c>
      <c r="AY203" s="17" t="s">
        <v>123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7" t="s">
        <v>78</v>
      </c>
      <c r="BK203" s="212">
        <f>ROUND(I203*H203,2)</f>
        <v>0</v>
      </c>
      <c r="BL203" s="17" t="s">
        <v>130</v>
      </c>
      <c r="BM203" s="211" t="s">
        <v>238</v>
      </c>
    </row>
    <row r="204" spans="2:51" s="13" customFormat="1" ht="11.25">
      <c r="B204" s="213"/>
      <c r="C204" s="214"/>
      <c r="D204" s="215" t="s">
        <v>132</v>
      </c>
      <c r="E204" s="216" t="s">
        <v>1</v>
      </c>
      <c r="F204" s="217" t="s">
        <v>239</v>
      </c>
      <c r="G204" s="214"/>
      <c r="H204" s="218">
        <v>1.408</v>
      </c>
      <c r="I204" s="219"/>
      <c r="J204" s="214"/>
      <c r="K204" s="214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132</v>
      </c>
      <c r="AU204" s="224" t="s">
        <v>80</v>
      </c>
      <c r="AV204" s="13" t="s">
        <v>80</v>
      </c>
      <c r="AW204" s="13" t="s">
        <v>30</v>
      </c>
      <c r="AX204" s="13" t="s">
        <v>73</v>
      </c>
      <c r="AY204" s="224" t="s">
        <v>123</v>
      </c>
    </row>
    <row r="205" spans="2:51" s="14" customFormat="1" ht="11.25">
      <c r="B205" s="225"/>
      <c r="C205" s="226"/>
      <c r="D205" s="215" t="s">
        <v>132</v>
      </c>
      <c r="E205" s="227" t="s">
        <v>1</v>
      </c>
      <c r="F205" s="228" t="s">
        <v>134</v>
      </c>
      <c r="G205" s="226"/>
      <c r="H205" s="229">
        <v>1.408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AT205" s="235" t="s">
        <v>132</v>
      </c>
      <c r="AU205" s="235" t="s">
        <v>80</v>
      </c>
      <c r="AV205" s="14" t="s">
        <v>130</v>
      </c>
      <c r="AW205" s="14" t="s">
        <v>30</v>
      </c>
      <c r="AX205" s="14" t="s">
        <v>78</v>
      </c>
      <c r="AY205" s="235" t="s">
        <v>123</v>
      </c>
    </row>
    <row r="206" spans="1:65" s="2" customFormat="1" ht="16.5" customHeight="1">
      <c r="A206" s="34"/>
      <c r="B206" s="35"/>
      <c r="C206" s="199" t="s">
        <v>240</v>
      </c>
      <c r="D206" s="199" t="s">
        <v>126</v>
      </c>
      <c r="E206" s="200" t="s">
        <v>241</v>
      </c>
      <c r="F206" s="201" t="s">
        <v>242</v>
      </c>
      <c r="G206" s="202" t="s">
        <v>139</v>
      </c>
      <c r="H206" s="203">
        <v>1.408</v>
      </c>
      <c r="I206" s="204"/>
      <c r="J206" s="205">
        <f>ROUND(I206*H206,2)</f>
        <v>0</v>
      </c>
      <c r="K206" s="206"/>
      <c r="L206" s="39"/>
      <c r="M206" s="207" t="s">
        <v>1</v>
      </c>
      <c r="N206" s="208" t="s">
        <v>38</v>
      </c>
      <c r="O206" s="71"/>
      <c r="P206" s="209">
        <f>O206*H206</f>
        <v>0</v>
      </c>
      <c r="Q206" s="209">
        <v>0</v>
      </c>
      <c r="R206" s="209">
        <f>Q206*H206</f>
        <v>0</v>
      </c>
      <c r="S206" s="209">
        <v>0</v>
      </c>
      <c r="T206" s="21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1" t="s">
        <v>130</v>
      </c>
      <c r="AT206" s="211" t="s">
        <v>126</v>
      </c>
      <c r="AU206" s="211" t="s">
        <v>80</v>
      </c>
      <c r="AY206" s="17" t="s">
        <v>123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7" t="s">
        <v>78</v>
      </c>
      <c r="BK206" s="212">
        <f>ROUND(I206*H206,2)</f>
        <v>0</v>
      </c>
      <c r="BL206" s="17" t="s">
        <v>130</v>
      </c>
      <c r="BM206" s="211" t="s">
        <v>243</v>
      </c>
    </row>
    <row r="207" spans="2:51" s="13" customFormat="1" ht="11.25">
      <c r="B207" s="213"/>
      <c r="C207" s="214"/>
      <c r="D207" s="215" t="s">
        <v>132</v>
      </c>
      <c r="E207" s="216" t="s">
        <v>1</v>
      </c>
      <c r="F207" s="217" t="s">
        <v>239</v>
      </c>
      <c r="G207" s="214"/>
      <c r="H207" s="218">
        <v>1.408</v>
      </c>
      <c r="I207" s="219"/>
      <c r="J207" s="214"/>
      <c r="K207" s="214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132</v>
      </c>
      <c r="AU207" s="224" t="s">
        <v>80</v>
      </c>
      <c r="AV207" s="13" t="s">
        <v>80</v>
      </c>
      <c r="AW207" s="13" t="s">
        <v>30</v>
      </c>
      <c r="AX207" s="13" t="s">
        <v>73</v>
      </c>
      <c r="AY207" s="224" t="s">
        <v>123</v>
      </c>
    </row>
    <row r="208" spans="2:51" s="14" customFormat="1" ht="11.25">
      <c r="B208" s="225"/>
      <c r="C208" s="226"/>
      <c r="D208" s="215" t="s">
        <v>132</v>
      </c>
      <c r="E208" s="227" t="s">
        <v>1</v>
      </c>
      <c r="F208" s="228" t="s">
        <v>134</v>
      </c>
      <c r="G208" s="226"/>
      <c r="H208" s="229">
        <v>1.408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132</v>
      </c>
      <c r="AU208" s="235" t="s">
        <v>80</v>
      </c>
      <c r="AV208" s="14" t="s">
        <v>130</v>
      </c>
      <c r="AW208" s="14" t="s">
        <v>30</v>
      </c>
      <c r="AX208" s="14" t="s">
        <v>78</v>
      </c>
      <c r="AY208" s="235" t="s">
        <v>123</v>
      </c>
    </row>
    <row r="209" spans="1:65" s="2" customFormat="1" ht="16.5" customHeight="1">
      <c r="A209" s="34"/>
      <c r="B209" s="35"/>
      <c r="C209" s="199" t="s">
        <v>244</v>
      </c>
      <c r="D209" s="199" t="s">
        <v>126</v>
      </c>
      <c r="E209" s="200" t="s">
        <v>245</v>
      </c>
      <c r="F209" s="201" t="s">
        <v>246</v>
      </c>
      <c r="G209" s="202" t="s">
        <v>139</v>
      </c>
      <c r="H209" s="203">
        <v>7.59</v>
      </c>
      <c r="I209" s="204"/>
      <c r="J209" s="205">
        <f>ROUND(I209*H209,2)</f>
        <v>0</v>
      </c>
      <c r="K209" s="206"/>
      <c r="L209" s="39"/>
      <c r="M209" s="207" t="s">
        <v>1</v>
      </c>
      <c r="N209" s="208" t="s">
        <v>38</v>
      </c>
      <c r="O209" s="71"/>
      <c r="P209" s="209">
        <f>O209*H209</f>
        <v>0</v>
      </c>
      <c r="Q209" s="209">
        <v>0</v>
      </c>
      <c r="R209" s="209">
        <f>Q209*H209</f>
        <v>0</v>
      </c>
      <c r="S209" s="209">
        <v>0.052</v>
      </c>
      <c r="T209" s="210">
        <f>S209*H209</f>
        <v>0.39468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1" t="s">
        <v>130</v>
      </c>
      <c r="AT209" s="211" t="s">
        <v>126</v>
      </c>
      <c r="AU209" s="211" t="s">
        <v>80</v>
      </c>
      <c r="AY209" s="17" t="s">
        <v>123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7" t="s">
        <v>78</v>
      </c>
      <c r="BK209" s="212">
        <f>ROUND(I209*H209,2)</f>
        <v>0</v>
      </c>
      <c r="BL209" s="17" t="s">
        <v>130</v>
      </c>
      <c r="BM209" s="211" t="s">
        <v>247</v>
      </c>
    </row>
    <row r="210" spans="2:51" s="13" customFormat="1" ht="11.25">
      <c r="B210" s="213"/>
      <c r="C210" s="214"/>
      <c r="D210" s="215" t="s">
        <v>132</v>
      </c>
      <c r="E210" s="216" t="s">
        <v>1</v>
      </c>
      <c r="F210" s="217" t="s">
        <v>248</v>
      </c>
      <c r="G210" s="214"/>
      <c r="H210" s="218">
        <v>7.59</v>
      </c>
      <c r="I210" s="219"/>
      <c r="J210" s="214"/>
      <c r="K210" s="214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132</v>
      </c>
      <c r="AU210" s="224" t="s">
        <v>80</v>
      </c>
      <c r="AV210" s="13" t="s">
        <v>80</v>
      </c>
      <c r="AW210" s="13" t="s">
        <v>30</v>
      </c>
      <c r="AX210" s="13" t="s">
        <v>73</v>
      </c>
      <c r="AY210" s="224" t="s">
        <v>123</v>
      </c>
    </row>
    <row r="211" spans="2:51" s="14" customFormat="1" ht="11.25">
      <c r="B211" s="225"/>
      <c r="C211" s="226"/>
      <c r="D211" s="215" t="s">
        <v>132</v>
      </c>
      <c r="E211" s="227" t="s">
        <v>1</v>
      </c>
      <c r="F211" s="228" t="s">
        <v>134</v>
      </c>
      <c r="G211" s="226"/>
      <c r="H211" s="229">
        <v>7.59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132</v>
      </c>
      <c r="AU211" s="235" t="s">
        <v>80</v>
      </c>
      <c r="AV211" s="14" t="s">
        <v>130</v>
      </c>
      <c r="AW211" s="14" t="s">
        <v>30</v>
      </c>
      <c r="AX211" s="14" t="s">
        <v>78</v>
      </c>
      <c r="AY211" s="235" t="s">
        <v>123</v>
      </c>
    </row>
    <row r="212" spans="1:65" s="2" customFormat="1" ht="21.75" customHeight="1">
      <c r="A212" s="34"/>
      <c r="B212" s="35"/>
      <c r="C212" s="199" t="s">
        <v>249</v>
      </c>
      <c r="D212" s="199" t="s">
        <v>126</v>
      </c>
      <c r="E212" s="200" t="s">
        <v>250</v>
      </c>
      <c r="F212" s="201" t="s">
        <v>251</v>
      </c>
      <c r="G212" s="202" t="s">
        <v>183</v>
      </c>
      <c r="H212" s="203">
        <v>2</v>
      </c>
      <c r="I212" s="204"/>
      <c r="J212" s="205">
        <f>ROUND(I212*H212,2)</f>
        <v>0</v>
      </c>
      <c r="K212" s="206"/>
      <c r="L212" s="39"/>
      <c r="M212" s="207" t="s">
        <v>1</v>
      </c>
      <c r="N212" s="208" t="s">
        <v>38</v>
      </c>
      <c r="O212" s="71"/>
      <c r="P212" s="209">
        <f>O212*H212</f>
        <v>0</v>
      </c>
      <c r="Q212" s="209">
        <v>0</v>
      </c>
      <c r="R212" s="209">
        <f>Q212*H212</f>
        <v>0</v>
      </c>
      <c r="S212" s="209">
        <v>1.8</v>
      </c>
      <c r="T212" s="210">
        <f>S212*H212</f>
        <v>3.6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1" t="s">
        <v>130</v>
      </c>
      <c r="AT212" s="211" t="s">
        <v>126</v>
      </c>
      <c r="AU212" s="211" t="s">
        <v>80</v>
      </c>
      <c r="AY212" s="17" t="s">
        <v>123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7" t="s">
        <v>78</v>
      </c>
      <c r="BK212" s="212">
        <f>ROUND(I212*H212,2)</f>
        <v>0</v>
      </c>
      <c r="BL212" s="17" t="s">
        <v>130</v>
      </c>
      <c r="BM212" s="211" t="s">
        <v>252</v>
      </c>
    </row>
    <row r="213" spans="2:51" s="13" customFormat="1" ht="11.25">
      <c r="B213" s="213"/>
      <c r="C213" s="214"/>
      <c r="D213" s="215" t="s">
        <v>132</v>
      </c>
      <c r="E213" s="216" t="s">
        <v>1</v>
      </c>
      <c r="F213" s="217" t="s">
        <v>80</v>
      </c>
      <c r="G213" s="214"/>
      <c r="H213" s="218">
        <v>2</v>
      </c>
      <c r="I213" s="219"/>
      <c r="J213" s="214"/>
      <c r="K213" s="214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132</v>
      </c>
      <c r="AU213" s="224" t="s">
        <v>80</v>
      </c>
      <c r="AV213" s="13" t="s">
        <v>80</v>
      </c>
      <c r="AW213" s="13" t="s">
        <v>30</v>
      </c>
      <c r="AX213" s="13" t="s">
        <v>73</v>
      </c>
      <c r="AY213" s="224" t="s">
        <v>123</v>
      </c>
    </row>
    <row r="214" spans="2:51" s="14" customFormat="1" ht="11.25">
      <c r="B214" s="225"/>
      <c r="C214" s="226"/>
      <c r="D214" s="215" t="s">
        <v>132</v>
      </c>
      <c r="E214" s="227" t="s">
        <v>1</v>
      </c>
      <c r="F214" s="228" t="s">
        <v>134</v>
      </c>
      <c r="G214" s="226"/>
      <c r="H214" s="229">
        <v>2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132</v>
      </c>
      <c r="AU214" s="235" t="s">
        <v>80</v>
      </c>
      <c r="AV214" s="14" t="s">
        <v>130</v>
      </c>
      <c r="AW214" s="14" t="s">
        <v>30</v>
      </c>
      <c r="AX214" s="14" t="s">
        <v>78</v>
      </c>
      <c r="AY214" s="235" t="s">
        <v>123</v>
      </c>
    </row>
    <row r="215" spans="1:65" s="2" customFormat="1" ht="21.75" customHeight="1">
      <c r="A215" s="34"/>
      <c r="B215" s="35"/>
      <c r="C215" s="199" t="s">
        <v>253</v>
      </c>
      <c r="D215" s="199" t="s">
        <v>126</v>
      </c>
      <c r="E215" s="200" t="s">
        <v>254</v>
      </c>
      <c r="F215" s="201" t="s">
        <v>255</v>
      </c>
      <c r="G215" s="202" t="s">
        <v>256</v>
      </c>
      <c r="H215" s="203">
        <v>1.4</v>
      </c>
      <c r="I215" s="204"/>
      <c r="J215" s="205">
        <f>ROUND(I215*H215,2)</f>
        <v>0</v>
      </c>
      <c r="K215" s="206"/>
      <c r="L215" s="39"/>
      <c r="M215" s="207" t="s">
        <v>1</v>
      </c>
      <c r="N215" s="208" t="s">
        <v>38</v>
      </c>
      <c r="O215" s="71"/>
      <c r="P215" s="209">
        <f>O215*H215</f>
        <v>0</v>
      </c>
      <c r="Q215" s="209">
        <v>0</v>
      </c>
      <c r="R215" s="209">
        <f>Q215*H215</f>
        <v>0</v>
      </c>
      <c r="S215" s="209">
        <v>0.042</v>
      </c>
      <c r="T215" s="210">
        <f>S215*H215</f>
        <v>0.0588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1" t="s">
        <v>130</v>
      </c>
      <c r="AT215" s="211" t="s">
        <v>126</v>
      </c>
      <c r="AU215" s="211" t="s">
        <v>80</v>
      </c>
      <c r="AY215" s="17" t="s">
        <v>123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7" t="s">
        <v>78</v>
      </c>
      <c r="BK215" s="212">
        <f>ROUND(I215*H215,2)</f>
        <v>0</v>
      </c>
      <c r="BL215" s="17" t="s">
        <v>130</v>
      </c>
      <c r="BM215" s="211" t="s">
        <v>257</v>
      </c>
    </row>
    <row r="216" spans="2:51" s="13" customFormat="1" ht="11.25">
      <c r="B216" s="213"/>
      <c r="C216" s="214"/>
      <c r="D216" s="215" t="s">
        <v>132</v>
      </c>
      <c r="E216" s="216" t="s">
        <v>1</v>
      </c>
      <c r="F216" s="217" t="s">
        <v>258</v>
      </c>
      <c r="G216" s="214"/>
      <c r="H216" s="218">
        <v>1.4</v>
      </c>
      <c r="I216" s="219"/>
      <c r="J216" s="214"/>
      <c r="K216" s="214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132</v>
      </c>
      <c r="AU216" s="224" t="s">
        <v>80</v>
      </c>
      <c r="AV216" s="13" t="s">
        <v>80</v>
      </c>
      <c r="AW216" s="13" t="s">
        <v>30</v>
      </c>
      <c r="AX216" s="13" t="s">
        <v>73</v>
      </c>
      <c r="AY216" s="224" t="s">
        <v>123</v>
      </c>
    </row>
    <row r="217" spans="2:51" s="14" customFormat="1" ht="11.25">
      <c r="B217" s="225"/>
      <c r="C217" s="226"/>
      <c r="D217" s="215" t="s">
        <v>132</v>
      </c>
      <c r="E217" s="227" t="s">
        <v>1</v>
      </c>
      <c r="F217" s="228" t="s">
        <v>134</v>
      </c>
      <c r="G217" s="226"/>
      <c r="H217" s="229">
        <v>1.4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132</v>
      </c>
      <c r="AU217" s="235" t="s">
        <v>80</v>
      </c>
      <c r="AV217" s="14" t="s">
        <v>130</v>
      </c>
      <c r="AW217" s="14" t="s">
        <v>30</v>
      </c>
      <c r="AX217" s="14" t="s">
        <v>78</v>
      </c>
      <c r="AY217" s="235" t="s">
        <v>123</v>
      </c>
    </row>
    <row r="218" spans="1:65" s="2" customFormat="1" ht="21.75" customHeight="1">
      <c r="A218" s="34"/>
      <c r="B218" s="35"/>
      <c r="C218" s="199" t="s">
        <v>259</v>
      </c>
      <c r="D218" s="199" t="s">
        <v>126</v>
      </c>
      <c r="E218" s="200" t="s">
        <v>260</v>
      </c>
      <c r="F218" s="201" t="s">
        <v>261</v>
      </c>
      <c r="G218" s="202" t="s">
        <v>139</v>
      </c>
      <c r="H218" s="203">
        <v>110.661</v>
      </c>
      <c r="I218" s="204"/>
      <c r="J218" s="205">
        <f>ROUND(I218*H218,2)</f>
        <v>0</v>
      </c>
      <c r="K218" s="206"/>
      <c r="L218" s="39"/>
      <c r="M218" s="207" t="s">
        <v>1</v>
      </c>
      <c r="N218" s="208" t="s">
        <v>38</v>
      </c>
      <c r="O218" s="71"/>
      <c r="P218" s="209">
        <f>O218*H218</f>
        <v>0</v>
      </c>
      <c r="Q218" s="209">
        <v>0</v>
      </c>
      <c r="R218" s="209">
        <f>Q218*H218</f>
        <v>0</v>
      </c>
      <c r="S218" s="209">
        <v>0.016</v>
      </c>
      <c r="T218" s="210">
        <f>S218*H218</f>
        <v>1.7705760000000001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1" t="s">
        <v>130</v>
      </c>
      <c r="AT218" s="211" t="s">
        <v>126</v>
      </c>
      <c r="AU218" s="211" t="s">
        <v>80</v>
      </c>
      <c r="AY218" s="17" t="s">
        <v>123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78</v>
      </c>
      <c r="BK218" s="212">
        <f>ROUND(I218*H218,2)</f>
        <v>0</v>
      </c>
      <c r="BL218" s="17" t="s">
        <v>130</v>
      </c>
      <c r="BM218" s="211" t="s">
        <v>262</v>
      </c>
    </row>
    <row r="219" spans="2:51" s="15" customFormat="1" ht="11.25">
      <c r="B219" s="236"/>
      <c r="C219" s="237"/>
      <c r="D219" s="215" t="s">
        <v>132</v>
      </c>
      <c r="E219" s="238" t="s">
        <v>1</v>
      </c>
      <c r="F219" s="239" t="s">
        <v>148</v>
      </c>
      <c r="G219" s="237"/>
      <c r="H219" s="238" t="s">
        <v>1</v>
      </c>
      <c r="I219" s="240"/>
      <c r="J219" s="237"/>
      <c r="K219" s="237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132</v>
      </c>
      <c r="AU219" s="245" t="s">
        <v>80</v>
      </c>
      <c r="AV219" s="15" t="s">
        <v>78</v>
      </c>
      <c r="AW219" s="15" t="s">
        <v>30</v>
      </c>
      <c r="AX219" s="15" t="s">
        <v>73</v>
      </c>
      <c r="AY219" s="245" t="s">
        <v>123</v>
      </c>
    </row>
    <row r="220" spans="2:51" s="13" customFormat="1" ht="11.25">
      <c r="B220" s="213"/>
      <c r="C220" s="214"/>
      <c r="D220" s="215" t="s">
        <v>132</v>
      </c>
      <c r="E220" s="216" t="s">
        <v>1</v>
      </c>
      <c r="F220" s="217" t="s">
        <v>149</v>
      </c>
      <c r="G220" s="214"/>
      <c r="H220" s="218">
        <v>72.393</v>
      </c>
      <c r="I220" s="219"/>
      <c r="J220" s="214"/>
      <c r="K220" s="214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132</v>
      </c>
      <c r="AU220" s="224" t="s">
        <v>80</v>
      </c>
      <c r="AV220" s="13" t="s">
        <v>80</v>
      </c>
      <c r="AW220" s="13" t="s">
        <v>30</v>
      </c>
      <c r="AX220" s="13" t="s">
        <v>73</v>
      </c>
      <c r="AY220" s="224" t="s">
        <v>123</v>
      </c>
    </row>
    <row r="221" spans="2:51" s="15" customFormat="1" ht="11.25">
      <c r="B221" s="236"/>
      <c r="C221" s="237"/>
      <c r="D221" s="215" t="s">
        <v>132</v>
      </c>
      <c r="E221" s="238" t="s">
        <v>1</v>
      </c>
      <c r="F221" s="239" t="s">
        <v>150</v>
      </c>
      <c r="G221" s="237"/>
      <c r="H221" s="238" t="s">
        <v>1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132</v>
      </c>
      <c r="AU221" s="245" t="s">
        <v>80</v>
      </c>
      <c r="AV221" s="15" t="s">
        <v>78</v>
      </c>
      <c r="AW221" s="15" t="s">
        <v>30</v>
      </c>
      <c r="AX221" s="15" t="s">
        <v>73</v>
      </c>
      <c r="AY221" s="245" t="s">
        <v>123</v>
      </c>
    </row>
    <row r="222" spans="2:51" s="13" customFormat="1" ht="11.25">
      <c r="B222" s="213"/>
      <c r="C222" s="214"/>
      <c r="D222" s="215" t="s">
        <v>132</v>
      </c>
      <c r="E222" s="216" t="s">
        <v>1</v>
      </c>
      <c r="F222" s="217" t="s">
        <v>151</v>
      </c>
      <c r="G222" s="214"/>
      <c r="H222" s="218">
        <v>-7.544</v>
      </c>
      <c r="I222" s="219"/>
      <c r="J222" s="214"/>
      <c r="K222" s="214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132</v>
      </c>
      <c r="AU222" s="224" t="s">
        <v>80</v>
      </c>
      <c r="AV222" s="13" t="s">
        <v>80</v>
      </c>
      <c r="AW222" s="13" t="s">
        <v>30</v>
      </c>
      <c r="AX222" s="13" t="s">
        <v>73</v>
      </c>
      <c r="AY222" s="224" t="s">
        <v>123</v>
      </c>
    </row>
    <row r="223" spans="2:51" s="15" customFormat="1" ht="11.25">
      <c r="B223" s="236"/>
      <c r="C223" s="237"/>
      <c r="D223" s="215" t="s">
        <v>132</v>
      </c>
      <c r="E223" s="238" t="s">
        <v>1</v>
      </c>
      <c r="F223" s="239" t="s">
        <v>152</v>
      </c>
      <c r="G223" s="237"/>
      <c r="H223" s="238" t="s">
        <v>1</v>
      </c>
      <c r="I223" s="240"/>
      <c r="J223" s="237"/>
      <c r="K223" s="237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132</v>
      </c>
      <c r="AU223" s="245" t="s">
        <v>80</v>
      </c>
      <c r="AV223" s="15" t="s">
        <v>78</v>
      </c>
      <c r="AW223" s="15" t="s">
        <v>30</v>
      </c>
      <c r="AX223" s="15" t="s">
        <v>73</v>
      </c>
      <c r="AY223" s="245" t="s">
        <v>123</v>
      </c>
    </row>
    <row r="224" spans="2:51" s="13" customFormat="1" ht="11.25">
      <c r="B224" s="213"/>
      <c r="C224" s="214"/>
      <c r="D224" s="215" t="s">
        <v>132</v>
      </c>
      <c r="E224" s="216" t="s">
        <v>1</v>
      </c>
      <c r="F224" s="217" t="s">
        <v>153</v>
      </c>
      <c r="G224" s="214"/>
      <c r="H224" s="218">
        <v>30.175</v>
      </c>
      <c r="I224" s="219"/>
      <c r="J224" s="214"/>
      <c r="K224" s="214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132</v>
      </c>
      <c r="AU224" s="224" t="s">
        <v>80</v>
      </c>
      <c r="AV224" s="13" t="s">
        <v>80</v>
      </c>
      <c r="AW224" s="13" t="s">
        <v>30</v>
      </c>
      <c r="AX224" s="13" t="s">
        <v>73</v>
      </c>
      <c r="AY224" s="224" t="s">
        <v>123</v>
      </c>
    </row>
    <row r="225" spans="2:51" s="15" customFormat="1" ht="11.25">
      <c r="B225" s="236"/>
      <c r="C225" s="237"/>
      <c r="D225" s="215" t="s">
        <v>132</v>
      </c>
      <c r="E225" s="238" t="s">
        <v>1</v>
      </c>
      <c r="F225" s="239" t="s">
        <v>158</v>
      </c>
      <c r="G225" s="237"/>
      <c r="H225" s="238" t="s">
        <v>1</v>
      </c>
      <c r="I225" s="240"/>
      <c r="J225" s="237"/>
      <c r="K225" s="237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132</v>
      </c>
      <c r="AU225" s="245" t="s">
        <v>80</v>
      </c>
      <c r="AV225" s="15" t="s">
        <v>78</v>
      </c>
      <c r="AW225" s="15" t="s">
        <v>30</v>
      </c>
      <c r="AX225" s="15" t="s">
        <v>73</v>
      </c>
      <c r="AY225" s="245" t="s">
        <v>123</v>
      </c>
    </row>
    <row r="226" spans="2:51" s="13" customFormat="1" ht="11.25">
      <c r="B226" s="213"/>
      <c r="C226" s="214"/>
      <c r="D226" s="215" t="s">
        <v>132</v>
      </c>
      <c r="E226" s="216" t="s">
        <v>1</v>
      </c>
      <c r="F226" s="217" t="s">
        <v>159</v>
      </c>
      <c r="G226" s="214"/>
      <c r="H226" s="218">
        <v>15.637</v>
      </c>
      <c r="I226" s="219"/>
      <c r="J226" s="214"/>
      <c r="K226" s="214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132</v>
      </c>
      <c r="AU226" s="224" t="s">
        <v>80</v>
      </c>
      <c r="AV226" s="13" t="s">
        <v>80</v>
      </c>
      <c r="AW226" s="13" t="s">
        <v>30</v>
      </c>
      <c r="AX226" s="13" t="s">
        <v>73</v>
      </c>
      <c r="AY226" s="224" t="s">
        <v>123</v>
      </c>
    </row>
    <row r="227" spans="2:51" s="14" customFormat="1" ht="11.25">
      <c r="B227" s="225"/>
      <c r="C227" s="226"/>
      <c r="D227" s="215" t="s">
        <v>132</v>
      </c>
      <c r="E227" s="227" t="s">
        <v>1</v>
      </c>
      <c r="F227" s="228" t="s">
        <v>134</v>
      </c>
      <c r="G227" s="226"/>
      <c r="H227" s="229">
        <v>110.661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AT227" s="235" t="s">
        <v>132</v>
      </c>
      <c r="AU227" s="235" t="s">
        <v>80</v>
      </c>
      <c r="AV227" s="14" t="s">
        <v>130</v>
      </c>
      <c r="AW227" s="14" t="s">
        <v>30</v>
      </c>
      <c r="AX227" s="14" t="s">
        <v>78</v>
      </c>
      <c r="AY227" s="235" t="s">
        <v>123</v>
      </c>
    </row>
    <row r="228" spans="1:65" s="2" customFormat="1" ht="21.75" customHeight="1">
      <c r="A228" s="34"/>
      <c r="B228" s="35"/>
      <c r="C228" s="199" t="s">
        <v>263</v>
      </c>
      <c r="D228" s="199" t="s">
        <v>126</v>
      </c>
      <c r="E228" s="200" t="s">
        <v>264</v>
      </c>
      <c r="F228" s="201" t="s">
        <v>265</v>
      </c>
      <c r="G228" s="202" t="s">
        <v>139</v>
      </c>
      <c r="H228" s="203">
        <v>133.519</v>
      </c>
      <c r="I228" s="204"/>
      <c r="J228" s="205">
        <f>ROUND(I228*H228,2)</f>
        <v>0</v>
      </c>
      <c r="K228" s="206"/>
      <c r="L228" s="39"/>
      <c r="M228" s="207" t="s">
        <v>1</v>
      </c>
      <c r="N228" s="208" t="s">
        <v>38</v>
      </c>
      <c r="O228" s="71"/>
      <c r="P228" s="209">
        <f>O228*H228</f>
        <v>0</v>
      </c>
      <c r="Q228" s="209">
        <v>0</v>
      </c>
      <c r="R228" s="209">
        <f>Q228*H228</f>
        <v>0</v>
      </c>
      <c r="S228" s="209">
        <v>0.035</v>
      </c>
      <c r="T228" s="210">
        <f>S228*H228</f>
        <v>4.673165000000001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1" t="s">
        <v>130</v>
      </c>
      <c r="AT228" s="211" t="s">
        <v>126</v>
      </c>
      <c r="AU228" s="211" t="s">
        <v>80</v>
      </c>
      <c r="AY228" s="17" t="s">
        <v>123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7" t="s">
        <v>78</v>
      </c>
      <c r="BK228" s="212">
        <f>ROUND(I228*H228,2)</f>
        <v>0</v>
      </c>
      <c r="BL228" s="17" t="s">
        <v>130</v>
      </c>
      <c r="BM228" s="211" t="s">
        <v>266</v>
      </c>
    </row>
    <row r="229" spans="2:51" s="15" customFormat="1" ht="11.25">
      <c r="B229" s="236"/>
      <c r="C229" s="237"/>
      <c r="D229" s="215" t="s">
        <v>132</v>
      </c>
      <c r="E229" s="238" t="s">
        <v>1</v>
      </c>
      <c r="F229" s="239" t="s">
        <v>163</v>
      </c>
      <c r="G229" s="237"/>
      <c r="H229" s="238" t="s">
        <v>1</v>
      </c>
      <c r="I229" s="240"/>
      <c r="J229" s="237"/>
      <c r="K229" s="237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132</v>
      </c>
      <c r="AU229" s="245" t="s">
        <v>80</v>
      </c>
      <c r="AV229" s="15" t="s">
        <v>78</v>
      </c>
      <c r="AW229" s="15" t="s">
        <v>30</v>
      </c>
      <c r="AX229" s="15" t="s">
        <v>73</v>
      </c>
      <c r="AY229" s="245" t="s">
        <v>123</v>
      </c>
    </row>
    <row r="230" spans="2:51" s="13" customFormat="1" ht="11.25">
      <c r="B230" s="213"/>
      <c r="C230" s="214"/>
      <c r="D230" s="215" t="s">
        <v>132</v>
      </c>
      <c r="E230" s="216" t="s">
        <v>1</v>
      </c>
      <c r="F230" s="217" t="s">
        <v>164</v>
      </c>
      <c r="G230" s="214"/>
      <c r="H230" s="218">
        <v>128.059</v>
      </c>
      <c r="I230" s="219"/>
      <c r="J230" s="214"/>
      <c r="K230" s="214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132</v>
      </c>
      <c r="AU230" s="224" t="s">
        <v>80</v>
      </c>
      <c r="AV230" s="13" t="s">
        <v>80</v>
      </c>
      <c r="AW230" s="13" t="s">
        <v>30</v>
      </c>
      <c r="AX230" s="13" t="s">
        <v>73</v>
      </c>
      <c r="AY230" s="224" t="s">
        <v>123</v>
      </c>
    </row>
    <row r="231" spans="2:51" s="13" customFormat="1" ht="11.25">
      <c r="B231" s="213"/>
      <c r="C231" s="214"/>
      <c r="D231" s="215" t="s">
        <v>132</v>
      </c>
      <c r="E231" s="216" t="s">
        <v>1</v>
      </c>
      <c r="F231" s="217" t="s">
        <v>165</v>
      </c>
      <c r="G231" s="214"/>
      <c r="H231" s="218">
        <v>5.46</v>
      </c>
      <c r="I231" s="219"/>
      <c r="J231" s="214"/>
      <c r="K231" s="214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132</v>
      </c>
      <c r="AU231" s="224" t="s">
        <v>80</v>
      </c>
      <c r="AV231" s="13" t="s">
        <v>80</v>
      </c>
      <c r="AW231" s="13" t="s">
        <v>30</v>
      </c>
      <c r="AX231" s="13" t="s">
        <v>73</v>
      </c>
      <c r="AY231" s="224" t="s">
        <v>123</v>
      </c>
    </row>
    <row r="232" spans="2:51" s="14" customFormat="1" ht="11.25">
      <c r="B232" s="225"/>
      <c r="C232" s="226"/>
      <c r="D232" s="215" t="s">
        <v>132</v>
      </c>
      <c r="E232" s="227" t="s">
        <v>1</v>
      </c>
      <c r="F232" s="228" t="s">
        <v>134</v>
      </c>
      <c r="G232" s="226"/>
      <c r="H232" s="229">
        <v>133.519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132</v>
      </c>
      <c r="AU232" s="235" t="s">
        <v>80</v>
      </c>
      <c r="AV232" s="14" t="s">
        <v>130</v>
      </c>
      <c r="AW232" s="14" t="s">
        <v>30</v>
      </c>
      <c r="AX232" s="14" t="s">
        <v>78</v>
      </c>
      <c r="AY232" s="235" t="s">
        <v>123</v>
      </c>
    </row>
    <row r="233" spans="2:63" s="12" customFormat="1" ht="22.9" customHeight="1">
      <c r="B233" s="183"/>
      <c r="C233" s="184"/>
      <c r="D233" s="185" t="s">
        <v>72</v>
      </c>
      <c r="E233" s="197" t="s">
        <v>267</v>
      </c>
      <c r="F233" s="197" t="s">
        <v>268</v>
      </c>
      <c r="G233" s="184"/>
      <c r="H233" s="184"/>
      <c r="I233" s="187"/>
      <c r="J233" s="198">
        <f>BK233</f>
        <v>0</v>
      </c>
      <c r="K233" s="184"/>
      <c r="L233" s="189"/>
      <c r="M233" s="190"/>
      <c r="N233" s="191"/>
      <c r="O233" s="191"/>
      <c r="P233" s="192">
        <f>SUM(P234:P240)</f>
        <v>0</v>
      </c>
      <c r="Q233" s="191"/>
      <c r="R233" s="192">
        <f>SUM(R234:R240)</f>
        <v>0</v>
      </c>
      <c r="S233" s="191"/>
      <c r="T233" s="193">
        <f>SUM(T234:T240)</f>
        <v>0</v>
      </c>
      <c r="AR233" s="194" t="s">
        <v>78</v>
      </c>
      <c r="AT233" s="195" t="s">
        <v>72</v>
      </c>
      <c r="AU233" s="195" t="s">
        <v>78</v>
      </c>
      <c r="AY233" s="194" t="s">
        <v>123</v>
      </c>
      <c r="BK233" s="196">
        <f>SUM(BK234:BK240)</f>
        <v>0</v>
      </c>
    </row>
    <row r="234" spans="1:65" s="2" customFormat="1" ht="21.75" customHeight="1">
      <c r="A234" s="34"/>
      <c r="B234" s="35"/>
      <c r="C234" s="199" t="s">
        <v>269</v>
      </c>
      <c r="D234" s="199" t="s">
        <v>126</v>
      </c>
      <c r="E234" s="200" t="s">
        <v>270</v>
      </c>
      <c r="F234" s="201" t="s">
        <v>271</v>
      </c>
      <c r="G234" s="202" t="s">
        <v>129</v>
      </c>
      <c r="H234" s="203">
        <v>10.644</v>
      </c>
      <c r="I234" s="204"/>
      <c r="J234" s="205">
        <f>ROUND(I234*H234,2)</f>
        <v>0</v>
      </c>
      <c r="K234" s="206"/>
      <c r="L234" s="39"/>
      <c r="M234" s="207" t="s">
        <v>1</v>
      </c>
      <c r="N234" s="208" t="s">
        <v>38</v>
      </c>
      <c r="O234" s="71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1" t="s">
        <v>130</v>
      </c>
      <c r="AT234" s="211" t="s">
        <v>126</v>
      </c>
      <c r="AU234" s="211" t="s">
        <v>80</v>
      </c>
      <c r="AY234" s="17" t="s">
        <v>123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7" t="s">
        <v>78</v>
      </c>
      <c r="BK234" s="212">
        <f>ROUND(I234*H234,2)</f>
        <v>0</v>
      </c>
      <c r="BL234" s="17" t="s">
        <v>130</v>
      </c>
      <c r="BM234" s="211" t="s">
        <v>272</v>
      </c>
    </row>
    <row r="235" spans="1:65" s="2" customFormat="1" ht="21.75" customHeight="1">
      <c r="A235" s="34"/>
      <c r="B235" s="35"/>
      <c r="C235" s="199" t="s">
        <v>273</v>
      </c>
      <c r="D235" s="199" t="s">
        <v>126</v>
      </c>
      <c r="E235" s="200" t="s">
        <v>274</v>
      </c>
      <c r="F235" s="201" t="s">
        <v>275</v>
      </c>
      <c r="G235" s="202" t="s">
        <v>129</v>
      </c>
      <c r="H235" s="203">
        <v>212.88</v>
      </c>
      <c r="I235" s="204"/>
      <c r="J235" s="205">
        <f>ROUND(I235*H235,2)</f>
        <v>0</v>
      </c>
      <c r="K235" s="206"/>
      <c r="L235" s="39"/>
      <c r="M235" s="207" t="s">
        <v>1</v>
      </c>
      <c r="N235" s="208" t="s">
        <v>38</v>
      </c>
      <c r="O235" s="71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1" t="s">
        <v>130</v>
      </c>
      <c r="AT235" s="211" t="s">
        <v>126</v>
      </c>
      <c r="AU235" s="211" t="s">
        <v>80</v>
      </c>
      <c r="AY235" s="17" t="s">
        <v>123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7" t="s">
        <v>78</v>
      </c>
      <c r="BK235" s="212">
        <f>ROUND(I235*H235,2)</f>
        <v>0</v>
      </c>
      <c r="BL235" s="17" t="s">
        <v>130</v>
      </c>
      <c r="BM235" s="211" t="s">
        <v>276</v>
      </c>
    </row>
    <row r="236" spans="2:51" s="13" customFormat="1" ht="11.25">
      <c r="B236" s="213"/>
      <c r="C236" s="214"/>
      <c r="D236" s="215" t="s">
        <v>132</v>
      </c>
      <c r="E236" s="214"/>
      <c r="F236" s="217" t="s">
        <v>277</v>
      </c>
      <c r="G236" s="214"/>
      <c r="H236" s="218">
        <v>212.88</v>
      </c>
      <c r="I236" s="219"/>
      <c r="J236" s="214"/>
      <c r="K236" s="214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132</v>
      </c>
      <c r="AU236" s="224" t="s">
        <v>80</v>
      </c>
      <c r="AV236" s="13" t="s">
        <v>80</v>
      </c>
      <c r="AW236" s="13" t="s">
        <v>4</v>
      </c>
      <c r="AX236" s="13" t="s">
        <v>78</v>
      </c>
      <c r="AY236" s="224" t="s">
        <v>123</v>
      </c>
    </row>
    <row r="237" spans="1:65" s="2" customFormat="1" ht="21.75" customHeight="1">
      <c r="A237" s="34"/>
      <c r="B237" s="35"/>
      <c r="C237" s="199" t="s">
        <v>278</v>
      </c>
      <c r="D237" s="199" t="s">
        <v>126</v>
      </c>
      <c r="E237" s="200" t="s">
        <v>279</v>
      </c>
      <c r="F237" s="201" t="s">
        <v>280</v>
      </c>
      <c r="G237" s="202" t="s">
        <v>129</v>
      </c>
      <c r="H237" s="203">
        <v>10.644</v>
      </c>
      <c r="I237" s="204"/>
      <c r="J237" s="205">
        <f>ROUND(I237*H237,2)</f>
        <v>0</v>
      </c>
      <c r="K237" s="206"/>
      <c r="L237" s="39"/>
      <c r="M237" s="207" t="s">
        <v>1</v>
      </c>
      <c r="N237" s="208" t="s">
        <v>38</v>
      </c>
      <c r="O237" s="71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1" t="s">
        <v>130</v>
      </c>
      <c r="AT237" s="211" t="s">
        <v>126</v>
      </c>
      <c r="AU237" s="211" t="s">
        <v>80</v>
      </c>
      <c r="AY237" s="17" t="s">
        <v>123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7" t="s">
        <v>78</v>
      </c>
      <c r="BK237" s="212">
        <f>ROUND(I237*H237,2)</f>
        <v>0</v>
      </c>
      <c r="BL237" s="17" t="s">
        <v>130</v>
      </c>
      <c r="BM237" s="211" t="s">
        <v>281</v>
      </c>
    </row>
    <row r="238" spans="1:65" s="2" customFormat="1" ht="21.75" customHeight="1">
      <c r="A238" s="34"/>
      <c r="B238" s="35"/>
      <c r="C238" s="199" t="s">
        <v>282</v>
      </c>
      <c r="D238" s="199" t="s">
        <v>126</v>
      </c>
      <c r="E238" s="200" t="s">
        <v>283</v>
      </c>
      <c r="F238" s="201" t="s">
        <v>284</v>
      </c>
      <c r="G238" s="202" t="s">
        <v>129</v>
      </c>
      <c r="H238" s="203">
        <v>212.88</v>
      </c>
      <c r="I238" s="204"/>
      <c r="J238" s="205">
        <f>ROUND(I238*H238,2)</f>
        <v>0</v>
      </c>
      <c r="K238" s="206"/>
      <c r="L238" s="39"/>
      <c r="M238" s="207" t="s">
        <v>1</v>
      </c>
      <c r="N238" s="208" t="s">
        <v>38</v>
      </c>
      <c r="O238" s="71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1" t="s">
        <v>130</v>
      </c>
      <c r="AT238" s="211" t="s">
        <v>126</v>
      </c>
      <c r="AU238" s="211" t="s">
        <v>80</v>
      </c>
      <c r="AY238" s="17" t="s">
        <v>123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7" t="s">
        <v>78</v>
      </c>
      <c r="BK238" s="212">
        <f>ROUND(I238*H238,2)</f>
        <v>0</v>
      </c>
      <c r="BL238" s="17" t="s">
        <v>130</v>
      </c>
      <c r="BM238" s="211" t="s">
        <v>285</v>
      </c>
    </row>
    <row r="239" spans="2:51" s="13" customFormat="1" ht="11.25">
      <c r="B239" s="213"/>
      <c r="C239" s="214"/>
      <c r="D239" s="215" t="s">
        <v>132</v>
      </c>
      <c r="E239" s="214"/>
      <c r="F239" s="217" t="s">
        <v>277</v>
      </c>
      <c r="G239" s="214"/>
      <c r="H239" s="218">
        <v>212.88</v>
      </c>
      <c r="I239" s="219"/>
      <c r="J239" s="214"/>
      <c r="K239" s="214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132</v>
      </c>
      <c r="AU239" s="224" t="s">
        <v>80</v>
      </c>
      <c r="AV239" s="13" t="s">
        <v>80</v>
      </c>
      <c r="AW239" s="13" t="s">
        <v>4</v>
      </c>
      <c r="AX239" s="13" t="s">
        <v>78</v>
      </c>
      <c r="AY239" s="224" t="s">
        <v>123</v>
      </c>
    </row>
    <row r="240" spans="1:65" s="2" customFormat="1" ht="21.75" customHeight="1">
      <c r="A240" s="34"/>
      <c r="B240" s="35"/>
      <c r="C240" s="199" t="s">
        <v>286</v>
      </c>
      <c r="D240" s="199" t="s">
        <v>126</v>
      </c>
      <c r="E240" s="200" t="s">
        <v>287</v>
      </c>
      <c r="F240" s="201" t="s">
        <v>288</v>
      </c>
      <c r="G240" s="202" t="s">
        <v>129</v>
      </c>
      <c r="H240" s="203">
        <v>10.644</v>
      </c>
      <c r="I240" s="204"/>
      <c r="J240" s="205">
        <f>ROUND(I240*H240,2)</f>
        <v>0</v>
      </c>
      <c r="K240" s="206"/>
      <c r="L240" s="39"/>
      <c r="M240" s="207" t="s">
        <v>1</v>
      </c>
      <c r="N240" s="208" t="s">
        <v>38</v>
      </c>
      <c r="O240" s="71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1" t="s">
        <v>130</v>
      </c>
      <c r="AT240" s="211" t="s">
        <v>126</v>
      </c>
      <c r="AU240" s="211" t="s">
        <v>80</v>
      </c>
      <c r="AY240" s="17" t="s">
        <v>123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7" t="s">
        <v>78</v>
      </c>
      <c r="BK240" s="212">
        <f>ROUND(I240*H240,2)</f>
        <v>0</v>
      </c>
      <c r="BL240" s="17" t="s">
        <v>130</v>
      </c>
      <c r="BM240" s="211" t="s">
        <v>289</v>
      </c>
    </row>
    <row r="241" spans="2:63" s="12" customFormat="1" ht="22.9" customHeight="1">
      <c r="B241" s="183"/>
      <c r="C241" s="184"/>
      <c r="D241" s="185" t="s">
        <v>72</v>
      </c>
      <c r="E241" s="197" t="s">
        <v>290</v>
      </c>
      <c r="F241" s="197" t="s">
        <v>291</v>
      </c>
      <c r="G241" s="184"/>
      <c r="H241" s="184"/>
      <c r="I241" s="187"/>
      <c r="J241" s="198">
        <f>BK241</f>
        <v>0</v>
      </c>
      <c r="K241" s="184"/>
      <c r="L241" s="189"/>
      <c r="M241" s="190"/>
      <c r="N241" s="191"/>
      <c r="O241" s="191"/>
      <c r="P241" s="192">
        <f>P242</f>
        <v>0</v>
      </c>
      <c r="Q241" s="191"/>
      <c r="R241" s="192">
        <f>R242</f>
        <v>0</v>
      </c>
      <c r="S241" s="191"/>
      <c r="T241" s="193">
        <f>T242</f>
        <v>0</v>
      </c>
      <c r="AR241" s="194" t="s">
        <v>78</v>
      </c>
      <c r="AT241" s="195" t="s">
        <v>72</v>
      </c>
      <c r="AU241" s="195" t="s">
        <v>78</v>
      </c>
      <c r="AY241" s="194" t="s">
        <v>123</v>
      </c>
      <c r="BK241" s="196">
        <f>BK242</f>
        <v>0</v>
      </c>
    </row>
    <row r="242" spans="1:65" s="2" customFormat="1" ht="16.5" customHeight="1">
      <c r="A242" s="34"/>
      <c r="B242" s="35"/>
      <c r="C242" s="199" t="s">
        <v>292</v>
      </c>
      <c r="D242" s="199" t="s">
        <v>126</v>
      </c>
      <c r="E242" s="200" t="s">
        <v>293</v>
      </c>
      <c r="F242" s="201" t="s">
        <v>294</v>
      </c>
      <c r="G242" s="202" t="s">
        <v>129</v>
      </c>
      <c r="H242" s="203">
        <v>21.876</v>
      </c>
      <c r="I242" s="204"/>
      <c r="J242" s="205">
        <f>ROUND(I242*H242,2)</f>
        <v>0</v>
      </c>
      <c r="K242" s="206"/>
      <c r="L242" s="39"/>
      <c r="M242" s="207" t="s">
        <v>1</v>
      </c>
      <c r="N242" s="208" t="s">
        <v>38</v>
      </c>
      <c r="O242" s="71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1" t="s">
        <v>130</v>
      </c>
      <c r="AT242" s="211" t="s">
        <v>126</v>
      </c>
      <c r="AU242" s="211" t="s">
        <v>80</v>
      </c>
      <c r="AY242" s="17" t="s">
        <v>123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7" t="s">
        <v>78</v>
      </c>
      <c r="BK242" s="212">
        <f>ROUND(I242*H242,2)</f>
        <v>0</v>
      </c>
      <c r="BL242" s="17" t="s">
        <v>130</v>
      </c>
      <c r="BM242" s="211" t="s">
        <v>295</v>
      </c>
    </row>
    <row r="243" spans="2:63" s="12" customFormat="1" ht="25.9" customHeight="1">
      <c r="B243" s="183"/>
      <c r="C243" s="184"/>
      <c r="D243" s="185" t="s">
        <v>72</v>
      </c>
      <c r="E243" s="186" t="s">
        <v>296</v>
      </c>
      <c r="F243" s="186" t="s">
        <v>297</v>
      </c>
      <c r="G243" s="184"/>
      <c r="H243" s="184"/>
      <c r="I243" s="187"/>
      <c r="J243" s="188">
        <f>BK243</f>
        <v>0</v>
      </c>
      <c r="K243" s="184"/>
      <c r="L243" s="189"/>
      <c r="M243" s="190"/>
      <c r="N243" s="191"/>
      <c r="O243" s="191"/>
      <c r="P243" s="192">
        <f>P244+P248+P250+P258+P293+P296+P316+P320</f>
        <v>0</v>
      </c>
      <c r="Q243" s="191"/>
      <c r="R243" s="192">
        <f>R244+R248+R250+R258+R293+R296+R316+R320</f>
        <v>0.97282799</v>
      </c>
      <c r="S243" s="191"/>
      <c r="T243" s="193">
        <f>T244+T248+T250+T258+T293+T296+T316+T320</f>
        <v>0.067074</v>
      </c>
      <c r="AR243" s="194" t="s">
        <v>80</v>
      </c>
      <c r="AT243" s="195" t="s">
        <v>72</v>
      </c>
      <c r="AU243" s="195" t="s">
        <v>73</v>
      </c>
      <c r="AY243" s="194" t="s">
        <v>123</v>
      </c>
      <c r="BK243" s="196">
        <f>BK244+BK248+BK250+BK258+BK293+BK296+BK316+BK320</f>
        <v>0</v>
      </c>
    </row>
    <row r="244" spans="2:63" s="12" customFormat="1" ht="22.9" customHeight="1">
      <c r="B244" s="183"/>
      <c r="C244" s="184"/>
      <c r="D244" s="185" t="s">
        <v>72</v>
      </c>
      <c r="E244" s="197" t="s">
        <v>298</v>
      </c>
      <c r="F244" s="197" t="s">
        <v>299</v>
      </c>
      <c r="G244" s="184"/>
      <c r="H244" s="184"/>
      <c r="I244" s="187"/>
      <c r="J244" s="198">
        <f>BK244</f>
        <v>0</v>
      </c>
      <c r="K244" s="184"/>
      <c r="L244" s="189"/>
      <c r="M244" s="190"/>
      <c r="N244" s="191"/>
      <c r="O244" s="191"/>
      <c r="P244" s="192">
        <f>SUM(P245:P247)</f>
        <v>0</v>
      </c>
      <c r="Q244" s="191"/>
      <c r="R244" s="192">
        <f>SUM(R245:R247)</f>
        <v>0</v>
      </c>
      <c r="S244" s="191"/>
      <c r="T244" s="193">
        <f>SUM(T245:T247)</f>
        <v>0</v>
      </c>
      <c r="AR244" s="194" t="s">
        <v>80</v>
      </c>
      <c r="AT244" s="195" t="s">
        <v>72</v>
      </c>
      <c r="AU244" s="195" t="s">
        <v>78</v>
      </c>
      <c r="AY244" s="194" t="s">
        <v>123</v>
      </c>
      <c r="BK244" s="196">
        <f>SUM(BK245:BK247)</f>
        <v>0</v>
      </c>
    </row>
    <row r="245" spans="1:65" s="2" customFormat="1" ht="16.5" customHeight="1">
      <c r="A245" s="34"/>
      <c r="B245" s="35"/>
      <c r="C245" s="199" t="s">
        <v>300</v>
      </c>
      <c r="D245" s="199" t="s">
        <v>126</v>
      </c>
      <c r="E245" s="200" t="s">
        <v>301</v>
      </c>
      <c r="F245" s="201" t="s">
        <v>302</v>
      </c>
      <c r="G245" s="202" t="s">
        <v>183</v>
      </c>
      <c r="H245" s="203">
        <v>1</v>
      </c>
      <c r="I245" s="204"/>
      <c r="J245" s="205">
        <f>ROUND(I245*H245,2)</f>
        <v>0</v>
      </c>
      <c r="K245" s="206"/>
      <c r="L245" s="39"/>
      <c r="M245" s="207" t="s">
        <v>1</v>
      </c>
      <c r="N245" s="208" t="s">
        <v>38</v>
      </c>
      <c r="O245" s="71"/>
      <c r="P245" s="209">
        <f>O245*H245</f>
        <v>0</v>
      </c>
      <c r="Q245" s="209">
        <v>0</v>
      </c>
      <c r="R245" s="209">
        <f>Q245*H245</f>
        <v>0</v>
      </c>
      <c r="S245" s="209">
        <v>0</v>
      </c>
      <c r="T245" s="210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1" t="s">
        <v>211</v>
      </c>
      <c r="AT245" s="211" t="s">
        <v>126</v>
      </c>
      <c r="AU245" s="211" t="s">
        <v>80</v>
      </c>
      <c r="AY245" s="17" t="s">
        <v>123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7" t="s">
        <v>78</v>
      </c>
      <c r="BK245" s="212">
        <f>ROUND(I245*H245,2)</f>
        <v>0</v>
      </c>
      <c r="BL245" s="17" t="s">
        <v>211</v>
      </c>
      <c r="BM245" s="211" t="s">
        <v>303</v>
      </c>
    </row>
    <row r="246" spans="2:51" s="13" customFormat="1" ht="11.25">
      <c r="B246" s="213"/>
      <c r="C246" s="214"/>
      <c r="D246" s="215" t="s">
        <v>132</v>
      </c>
      <c r="E246" s="216" t="s">
        <v>1</v>
      </c>
      <c r="F246" s="217" t="s">
        <v>78</v>
      </c>
      <c r="G246" s="214"/>
      <c r="H246" s="218">
        <v>1</v>
      </c>
      <c r="I246" s="219"/>
      <c r="J246" s="214"/>
      <c r="K246" s="214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132</v>
      </c>
      <c r="AU246" s="224" t="s">
        <v>80</v>
      </c>
      <c r="AV246" s="13" t="s">
        <v>80</v>
      </c>
      <c r="AW246" s="13" t="s">
        <v>30</v>
      </c>
      <c r="AX246" s="13" t="s">
        <v>73</v>
      </c>
      <c r="AY246" s="224" t="s">
        <v>123</v>
      </c>
    </row>
    <row r="247" spans="2:51" s="14" customFormat="1" ht="11.25">
      <c r="B247" s="225"/>
      <c r="C247" s="226"/>
      <c r="D247" s="215" t="s">
        <v>132</v>
      </c>
      <c r="E247" s="227" t="s">
        <v>1</v>
      </c>
      <c r="F247" s="228" t="s">
        <v>134</v>
      </c>
      <c r="G247" s="226"/>
      <c r="H247" s="229">
        <v>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AT247" s="235" t="s">
        <v>132</v>
      </c>
      <c r="AU247" s="235" t="s">
        <v>80</v>
      </c>
      <c r="AV247" s="14" t="s">
        <v>130</v>
      </c>
      <c r="AW247" s="14" t="s">
        <v>30</v>
      </c>
      <c r="AX247" s="14" t="s">
        <v>78</v>
      </c>
      <c r="AY247" s="235" t="s">
        <v>123</v>
      </c>
    </row>
    <row r="248" spans="2:63" s="12" customFormat="1" ht="22.9" customHeight="1">
      <c r="B248" s="183"/>
      <c r="C248" s="184"/>
      <c r="D248" s="185" t="s">
        <v>72</v>
      </c>
      <c r="E248" s="197" t="s">
        <v>304</v>
      </c>
      <c r="F248" s="197" t="s">
        <v>305</v>
      </c>
      <c r="G248" s="184"/>
      <c r="H248" s="184"/>
      <c r="I248" s="187"/>
      <c r="J248" s="198">
        <f>BK248</f>
        <v>0</v>
      </c>
      <c r="K248" s="184"/>
      <c r="L248" s="189"/>
      <c r="M248" s="190"/>
      <c r="N248" s="191"/>
      <c r="O248" s="191"/>
      <c r="P248" s="192">
        <f>P249</f>
        <v>0</v>
      </c>
      <c r="Q248" s="191"/>
      <c r="R248" s="192">
        <f>R249</f>
        <v>0</v>
      </c>
      <c r="S248" s="191"/>
      <c r="T248" s="193">
        <f>T249</f>
        <v>0</v>
      </c>
      <c r="AR248" s="194" t="s">
        <v>80</v>
      </c>
      <c r="AT248" s="195" t="s">
        <v>72</v>
      </c>
      <c r="AU248" s="195" t="s">
        <v>78</v>
      </c>
      <c r="AY248" s="194" t="s">
        <v>123</v>
      </c>
      <c r="BK248" s="196">
        <f>BK249</f>
        <v>0</v>
      </c>
    </row>
    <row r="249" spans="1:65" s="2" customFormat="1" ht="16.5" customHeight="1">
      <c r="A249" s="34"/>
      <c r="B249" s="35"/>
      <c r="C249" s="199" t="s">
        <v>306</v>
      </c>
      <c r="D249" s="199" t="s">
        <v>126</v>
      </c>
      <c r="E249" s="200" t="s">
        <v>307</v>
      </c>
      <c r="F249" s="201" t="s">
        <v>308</v>
      </c>
      <c r="G249" s="202" t="s">
        <v>183</v>
      </c>
      <c r="H249" s="203">
        <v>1</v>
      </c>
      <c r="I249" s="204"/>
      <c r="J249" s="205">
        <f>ROUND(I249*H249,2)</f>
        <v>0</v>
      </c>
      <c r="K249" s="206"/>
      <c r="L249" s="39"/>
      <c r="M249" s="207" t="s">
        <v>1</v>
      </c>
      <c r="N249" s="208" t="s">
        <v>38</v>
      </c>
      <c r="O249" s="71"/>
      <c r="P249" s="209">
        <f>O249*H249</f>
        <v>0</v>
      </c>
      <c r="Q249" s="209">
        <v>0</v>
      </c>
      <c r="R249" s="209">
        <f>Q249*H249</f>
        <v>0</v>
      </c>
      <c r="S249" s="209">
        <v>0</v>
      </c>
      <c r="T249" s="210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1" t="s">
        <v>211</v>
      </c>
      <c r="AT249" s="211" t="s">
        <v>126</v>
      </c>
      <c r="AU249" s="211" t="s">
        <v>80</v>
      </c>
      <c r="AY249" s="17" t="s">
        <v>123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17" t="s">
        <v>78</v>
      </c>
      <c r="BK249" s="212">
        <f>ROUND(I249*H249,2)</f>
        <v>0</v>
      </c>
      <c r="BL249" s="17" t="s">
        <v>211</v>
      </c>
      <c r="BM249" s="211" t="s">
        <v>309</v>
      </c>
    </row>
    <row r="250" spans="2:63" s="12" customFormat="1" ht="22.9" customHeight="1">
      <c r="B250" s="183"/>
      <c r="C250" s="184"/>
      <c r="D250" s="185" t="s">
        <v>72</v>
      </c>
      <c r="E250" s="197" t="s">
        <v>310</v>
      </c>
      <c r="F250" s="197" t="s">
        <v>311</v>
      </c>
      <c r="G250" s="184"/>
      <c r="H250" s="184"/>
      <c r="I250" s="187"/>
      <c r="J250" s="198">
        <f>BK250</f>
        <v>0</v>
      </c>
      <c r="K250" s="184"/>
      <c r="L250" s="189"/>
      <c r="M250" s="190"/>
      <c r="N250" s="191"/>
      <c r="O250" s="191"/>
      <c r="P250" s="192">
        <f>SUM(P251:P257)</f>
        <v>0</v>
      </c>
      <c r="Q250" s="191"/>
      <c r="R250" s="192">
        <f>SUM(R251:R257)</f>
        <v>0.11375728</v>
      </c>
      <c r="S250" s="191"/>
      <c r="T250" s="193">
        <f>SUM(T251:T257)</f>
        <v>0.038464</v>
      </c>
      <c r="AR250" s="194" t="s">
        <v>80</v>
      </c>
      <c r="AT250" s="195" t="s">
        <v>72</v>
      </c>
      <c r="AU250" s="195" t="s">
        <v>78</v>
      </c>
      <c r="AY250" s="194" t="s">
        <v>123</v>
      </c>
      <c r="BK250" s="196">
        <f>SUM(BK251:BK257)</f>
        <v>0</v>
      </c>
    </row>
    <row r="251" spans="1:65" s="2" customFormat="1" ht="16.5" customHeight="1">
      <c r="A251" s="34"/>
      <c r="B251" s="35"/>
      <c r="C251" s="199" t="s">
        <v>312</v>
      </c>
      <c r="D251" s="199" t="s">
        <v>126</v>
      </c>
      <c r="E251" s="200" t="s">
        <v>313</v>
      </c>
      <c r="F251" s="201" t="s">
        <v>314</v>
      </c>
      <c r="G251" s="202" t="s">
        <v>256</v>
      </c>
      <c r="H251" s="203">
        <v>4.808</v>
      </c>
      <c r="I251" s="204"/>
      <c r="J251" s="205">
        <f>ROUND(I251*H251,2)</f>
        <v>0</v>
      </c>
      <c r="K251" s="206"/>
      <c r="L251" s="39"/>
      <c r="M251" s="207" t="s">
        <v>1</v>
      </c>
      <c r="N251" s="208" t="s">
        <v>38</v>
      </c>
      <c r="O251" s="71"/>
      <c r="P251" s="209">
        <f>O251*H251</f>
        <v>0</v>
      </c>
      <c r="Q251" s="209">
        <v>0</v>
      </c>
      <c r="R251" s="209">
        <f>Q251*H251</f>
        <v>0</v>
      </c>
      <c r="S251" s="209">
        <v>0.008</v>
      </c>
      <c r="T251" s="210">
        <f>S251*H251</f>
        <v>0.038464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1" t="s">
        <v>211</v>
      </c>
      <c r="AT251" s="211" t="s">
        <v>126</v>
      </c>
      <c r="AU251" s="211" t="s">
        <v>80</v>
      </c>
      <c r="AY251" s="17" t="s">
        <v>123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7" t="s">
        <v>78</v>
      </c>
      <c r="BK251" s="212">
        <f>ROUND(I251*H251,2)</f>
        <v>0</v>
      </c>
      <c r="BL251" s="17" t="s">
        <v>211</v>
      </c>
      <c r="BM251" s="211" t="s">
        <v>315</v>
      </c>
    </row>
    <row r="252" spans="2:51" s="13" customFormat="1" ht="11.25">
      <c r="B252" s="213"/>
      <c r="C252" s="214"/>
      <c r="D252" s="215" t="s">
        <v>132</v>
      </c>
      <c r="E252" s="216" t="s">
        <v>1</v>
      </c>
      <c r="F252" s="217" t="s">
        <v>316</v>
      </c>
      <c r="G252" s="214"/>
      <c r="H252" s="218">
        <v>4.808</v>
      </c>
      <c r="I252" s="219"/>
      <c r="J252" s="214"/>
      <c r="K252" s="214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132</v>
      </c>
      <c r="AU252" s="224" t="s">
        <v>80</v>
      </c>
      <c r="AV252" s="13" t="s">
        <v>80</v>
      </c>
      <c r="AW252" s="13" t="s">
        <v>30</v>
      </c>
      <c r="AX252" s="13" t="s">
        <v>73</v>
      </c>
      <c r="AY252" s="224" t="s">
        <v>123</v>
      </c>
    </row>
    <row r="253" spans="2:51" s="14" customFormat="1" ht="11.25">
      <c r="B253" s="225"/>
      <c r="C253" s="226"/>
      <c r="D253" s="215" t="s">
        <v>132</v>
      </c>
      <c r="E253" s="227" t="s">
        <v>1</v>
      </c>
      <c r="F253" s="228" t="s">
        <v>134</v>
      </c>
      <c r="G253" s="226"/>
      <c r="H253" s="229">
        <v>4.808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AT253" s="235" t="s">
        <v>132</v>
      </c>
      <c r="AU253" s="235" t="s">
        <v>80</v>
      </c>
      <c r="AV253" s="14" t="s">
        <v>130</v>
      </c>
      <c r="AW253" s="14" t="s">
        <v>30</v>
      </c>
      <c r="AX253" s="14" t="s">
        <v>78</v>
      </c>
      <c r="AY253" s="235" t="s">
        <v>123</v>
      </c>
    </row>
    <row r="254" spans="1:65" s="2" customFormat="1" ht="21.75" customHeight="1">
      <c r="A254" s="34"/>
      <c r="B254" s="35"/>
      <c r="C254" s="199" t="s">
        <v>317</v>
      </c>
      <c r="D254" s="199" t="s">
        <v>126</v>
      </c>
      <c r="E254" s="200" t="s">
        <v>318</v>
      </c>
      <c r="F254" s="201" t="s">
        <v>319</v>
      </c>
      <c r="G254" s="202" t="s">
        <v>139</v>
      </c>
      <c r="H254" s="203">
        <v>4.808</v>
      </c>
      <c r="I254" s="204"/>
      <c r="J254" s="205">
        <f>ROUND(I254*H254,2)</f>
        <v>0</v>
      </c>
      <c r="K254" s="206"/>
      <c r="L254" s="39"/>
      <c r="M254" s="207" t="s">
        <v>1</v>
      </c>
      <c r="N254" s="208" t="s">
        <v>38</v>
      </c>
      <c r="O254" s="71"/>
      <c r="P254" s="209">
        <f>O254*H254</f>
        <v>0</v>
      </c>
      <c r="Q254" s="209">
        <v>0.02366</v>
      </c>
      <c r="R254" s="209">
        <f>Q254*H254</f>
        <v>0.11375728</v>
      </c>
      <c r="S254" s="209">
        <v>0</v>
      </c>
      <c r="T254" s="21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1" t="s">
        <v>211</v>
      </c>
      <c r="AT254" s="211" t="s">
        <v>126</v>
      </c>
      <c r="AU254" s="211" t="s">
        <v>80</v>
      </c>
      <c r="AY254" s="17" t="s">
        <v>123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7" t="s">
        <v>78</v>
      </c>
      <c r="BK254" s="212">
        <f>ROUND(I254*H254,2)</f>
        <v>0</v>
      </c>
      <c r="BL254" s="17" t="s">
        <v>211</v>
      </c>
      <c r="BM254" s="211" t="s">
        <v>320</v>
      </c>
    </row>
    <row r="255" spans="2:51" s="13" customFormat="1" ht="11.25">
      <c r="B255" s="213"/>
      <c r="C255" s="214"/>
      <c r="D255" s="215" t="s">
        <v>132</v>
      </c>
      <c r="E255" s="216" t="s">
        <v>1</v>
      </c>
      <c r="F255" s="217" t="s">
        <v>316</v>
      </c>
      <c r="G255" s="214"/>
      <c r="H255" s="218">
        <v>4.808</v>
      </c>
      <c r="I255" s="219"/>
      <c r="J255" s="214"/>
      <c r="K255" s="214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132</v>
      </c>
      <c r="AU255" s="224" t="s">
        <v>80</v>
      </c>
      <c r="AV255" s="13" t="s">
        <v>80</v>
      </c>
      <c r="AW255" s="13" t="s">
        <v>30</v>
      </c>
      <c r="AX255" s="13" t="s">
        <v>73</v>
      </c>
      <c r="AY255" s="224" t="s">
        <v>123</v>
      </c>
    </row>
    <row r="256" spans="2:51" s="14" customFormat="1" ht="11.25">
      <c r="B256" s="225"/>
      <c r="C256" s="226"/>
      <c r="D256" s="215" t="s">
        <v>132</v>
      </c>
      <c r="E256" s="227" t="s">
        <v>1</v>
      </c>
      <c r="F256" s="228" t="s">
        <v>134</v>
      </c>
      <c r="G256" s="226"/>
      <c r="H256" s="229">
        <v>4.808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132</v>
      </c>
      <c r="AU256" s="235" t="s">
        <v>80</v>
      </c>
      <c r="AV256" s="14" t="s">
        <v>130</v>
      </c>
      <c r="AW256" s="14" t="s">
        <v>30</v>
      </c>
      <c r="AX256" s="14" t="s">
        <v>78</v>
      </c>
      <c r="AY256" s="235" t="s">
        <v>123</v>
      </c>
    </row>
    <row r="257" spans="1:65" s="2" customFormat="1" ht="16.5" customHeight="1">
      <c r="A257" s="34"/>
      <c r="B257" s="35"/>
      <c r="C257" s="199" t="s">
        <v>321</v>
      </c>
      <c r="D257" s="199" t="s">
        <v>126</v>
      </c>
      <c r="E257" s="200" t="s">
        <v>322</v>
      </c>
      <c r="F257" s="201" t="s">
        <v>323</v>
      </c>
      <c r="G257" s="202" t="s">
        <v>324</v>
      </c>
      <c r="H257" s="246"/>
      <c r="I257" s="204"/>
      <c r="J257" s="205">
        <f>ROUND(I257*H257,2)</f>
        <v>0</v>
      </c>
      <c r="K257" s="206"/>
      <c r="L257" s="39"/>
      <c r="M257" s="207" t="s">
        <v>1</v>
      </c>
      <c r="N257" s="208" t="s">
        <v>38</v>
      </c>
      <c r="O257" s="71"/>
      <c r="P257" s="209">
        <f>O257*H257</f>
        <v>0</v>
      </c>
      <c r="Q257" s="209">
        <v>0</v>
      </c>
      <c r="R257" s="209">
        <f>Q257*H257</f>
        <v>0</v>
      </c>
      <c r="S257" s="209">
        <v>0</v>
      </c>
      <c r="T257" s="21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1" t="s">
        <v>211</v>
      </c>
      <c r="AT257" s="211" t="s">
        <v>126</v>
      </c>
      <c r="AU257" s="211" t="s">
        <v>80</v>
      </c>
      <c r="AY257" s="17" t="s">
        <v>123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7" t="s">
        <v>78</v>
      </c>
      <c r="BK257" s="212">
        <f>ROUND(I257*H257,2)</f>
        <v>0</v>
      </c>
      <c r="BL257" s="17" t="s">
        <v>211</v>
      </c>
      <c r="BM257" s="211" t="s">
        <v>325</v>
      </c>
    </row>
    <row r="258" spans="2:63" s="12" customFormat="1" ht="22.9" customHeight="1">
      <c r="B258" s="183"/>
      <c r="C258" s="184"/>
      <c r="D258" s="185" t="s">
        <v>72</v>
      </c>
      <c r="E258" s="197" t="s">
        <v>326</v>
      </c>
      <c r="F258" s="197" t="s">
        <v>327</v>
      </c>
      <c r="G258" s="184"/>
      <c r="H258" s="184"/>
      <c r="I258" s="187"/>
      <c r="J258" s="198">
        <f>BK258</f>
        <v>0</v>
      </c>
      <c r="K258" s="184"/>
      <c r="L258" s="189"/>
      <c r="M258" s="190"/>
      <c r="N258" s="191"/>
      <c r="O258" s="191"/>
      <c r="P258" s="192">
        <f>SUM(P259:P292)</f>
        <v>0</v>
      </c>
      <c r="Q258" s="191"/>
      <c r="R258" s="192">
        <f>SUM(R259:R292)</f>
        <v>0</v>
      </c>
      <c r="S258" s="191"/>
      <c r="T258" s="193">
        <f>SUM(T259:T292)</f>
        <v>0</v>
      </c>
      <c r="AR258" s="194" t="s">
        <v>80</v>
      </c>
      <c r="AT258" s="195" t="s">
        <v>72</v>
      </c>
      <c r="AU258" s="195" t="s">
        <v>78</v>
      </c>
      <c r="AY258" s="194" t="s">
        <v>123</v>
      </c>
      <c r="BK258" s="196">
        <f>SUM(BK259:BK292)</f>
        <v>0</v>
      </c>
    </row>
    <row r="259" spans="1:65" s="2" customFormat="1" ht="16.5" customHeight="1">
      <c r="A259" s="34"/>
      <c r="B259" s="35"/>
      <c r="C259" s="199" t="s">
        <v>194</v>
      </c>
      <c r="D259" s="199" t="s">
        <v>126</v>
      </c>
      <c r="E259" s="200" t="s">
        <v>328</v>
      </c>
      <c r="F259" s="201" t="s">
        <v>329</v>
      </c>
      <c r="G259" s="202" t="s">
        <v>183</v>
      </c>
      <c r="H259" s="203">
        <v>2</v>
      </c>
      <c r="I259" s="204"/>
      <c r="J259" s="205">
        <f>ROUND(I259*H259,2)</f>
        <v>0</v>
      </c>
      <c r="K259" s="206"/>
      <c r="L259" s="39"/>
      <c r="M259" s="207" t="s">
        <v>1</v>
      </c>
      <c r="N259" s="208" t="s">
        <v>38</v>
      </c>
      <c r="O259" s="71"/>
      <c r="P259" s="209">
        <f>O259*H259</f>
        <v>0</v>
      </c>
      <c r="Q259" s="209">
        <v>0</v>
      </c>
      <c r="R259" s="209">
        <f>Q259*H259</f>
        <v>0</v>
      </c>
      <c r="S259" s="209">
        <v>0</v>
      </c>
      <c r="T259" s="21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1" t="s">
        <v>211</v>
      </c>
      <c r="AT259" s="211" t="s">
        <v>126</v>
      </c>
      <c r="AU259" s="211" t="s">
        <v>80</v>
      </c>
      <c r="AY259" s="17" t="s">
        <v>123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7" t="s">
        <v>78</v>
      </c>
      <c r="BK259" s="212">
        <f>ROUND(I259*H259,2)</f>
        <v>0</v>
      </c>
      <c r="BL259" s="17" t="s">
        <v>211</v>
      </c>
      <c r="BM259" s="211" t="s">
        <v>330</v>
      </c>
    </row>
    <row r="260" spans="2:51" s="13" customFormat="1" ht="11.25">
      <c r="B260" s="213"/>
      <c r="C260" s="214"/>
      <c r="D260" s="215" t="s">
        <v>132</v>
      </c>
      <c r="E260" s="216" t="s">
        <v>1</v>
      </c>
      <c r="F260" s="217" t="s">
        <v>80</v>
      </c>
      <c r="G260" s="214"/>
      <c r="H260" s="218">
        <v>2</v>
      </c>
      <c r="I260" s="219"/>
      <c r="J260" s="214"/>
      <c r="K260" s="214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132</v>
      </c>
      <c r="AU260" s="224" t="s">
        <v>80</v>
      </c>
      <c r="AV260" s="13" t="s">
        <v>80</v>
      </c>
      <c r="AW260" s="13" t="s">
        <v>30</v>
      </c>
      <c r="AX260" s="13" t="s">
        <v>73</v>
      </c>
      <c r="AY260" s="224" t="s">
        <v>123</v>
      </c>
    </row>
    <row r="261" spans="2:51" s="14" customFormat="1" ht="11.25">
      <c r="B261" s="225"/>
      <c r="C261" s="226"/>
      <c r="D261" s="215" t="s">
        <v>132</v>
      </c>
      <c r="E261" s="227" t="s">
        <v>1</v>
      </c>
      <c r="F261" s="228" t="s">
        <v>134</v>
      </c>
      <c r="G261" s="226"/>
      <c r="H261" s="229">
        <v>2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132</v>
      </c>
      <c r="AU261" s="235" t="s">
        <v>80</v>
      </c>
      <c r="AV261" s="14" t="s">
        <v>130</v>
      </c>
      <c r="AW261" s="14" t="s">
        <v>30</v>
      </c>
      <c r="AX261" s="14" t="s">
        <v>78</v>
      </c>
      <c r="AY261" s="235" t="s">
        <v>123</v>
      </c>
    </row>
    <row r="262" spans="1:65" s="2" customFormat="1" ht="16.5" customHeight="1">
      <c r="A262" s="34"/>
      <c r="B262" s="35"/>
      <c r="C262" s="199" t="s">
        <v>331</v>
      </c>
      <c r="D262" s="199" t="s">
        <v>126</v>
      </c>
      <c r="E262" s="200" t="s">
        <v>332</v>
      </c>
      <c r="F262" s="201" t="s">
        <v>333</v>
      </c>
      <c r="G262" s="202" t="s">
        <v>139</v>
      </c>
      <c r="H262" s="203">
        <v>39.534</v>
      </c>
      <c r="I262" s="204"/>
      <c r="J262" s="205">
        <f>ROUND(I262*H262,2)</f>
        <v>0</v>
      </c>
      <c r="K262" s="206"/>
      <c r="L262" s="39"/>
      <c r="M262" s="207" t="s">
        <v>1</v>
      </c>
      <c r="N262" s="208" t="s">
        <v>38</v>
      </c>
      <c r="O262" s="71"/>
      <c r="P262" s="209">
        <f>O262*H262</f>
        <v>0</v>
      </c>
      <c r="Q262" s="209">
        <v>0</v>
      </c>
      <c r="R262" s="209">
        <f>Q262*H262</f>
        <v>0</v>
      </c>
      <c r="S262" s="209">
        <v>0</v>
      </c>
      <c r="T262" s="21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1" t="s">
        <v>211</v>
      </c>
      <c r="AT262" s="211" t="s">
        <v>126</v>
      </c>
      <c r="AU262" s="211" t="s">
        <v>80</v>
      </c>
      <c r="AY262" s="17" t="s">
        <v>123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17" t="s">
        <v>78</v>
      </c>
      <c r="BK262" s="212">
        <f>ROUND(I262*H262,2)</f>
        <v>0</v>
      </c>
      <c r="BL262" s="17" t="s">
        <v>211</v>
      </c>
      <c r="BM262" s="211" t="s">
        <v>334</v>
      </c>
    </row>
    <row r="263" spans="2:51" s="13" customFormat="1" ht="11.25">
      <c r="B263" s="213"/>
      <c r="C263" s="214"/>
      <c r="D263" s="215" t="s">
        <v>132</v>
      </c>
      <c r="E263" s="216" t="s">
        <v>1</v>
      </c>
      <c r="F263" s="217" t="s">
        <v>335</v>
      </c>
      <c r="G263" s="214"/>
      <c r="H263" s="218">
        <v>20.276</v>
      </c>
      <c r="I263" s="219"/>
      <c r="J263" s="214"/>
      <c r="K263" s="214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132</v>
      </c>
      <c r="AU263" s="224" t="s">
        <v>80</v>
      </c>
      <c r="AV263" s="13" t="s">
        <v>80</v>
      </c>
      <c r="AW263" s="13" t="s">
        <v>30</v>
      </c>
      <c r="AX263" s="13" t="s">
        <v>73</v>
      </c>
      <c r="AY263" s="224" t="s">
        <v>123</v>
      </c>
    </row>
    <row r="264" spans="2:51" s="13" customFormat="1" ht="11.25">
      <c r="B264" s="213"/>
      <c r="C264" s="214"/>
      <c r="D264" s="215" t="s">
        <v>132</v>
      </c>
      <c r="E264" s="216" t="s">
        <v>1</v>
      </c>
      <c r="F264" s="217" t="s">
        <v>336</v>
      </c>
      <c r="G264" s="214"/>
      <c r="H264" s="218">
        <v>19.258</v>
      </c>
      <c r="I264" s="219"/>
      <c r="J264" s="214"/>
      <c r="K264" s="214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132</v>
      </c>
      <c r="AU264" s="224" t="s">
        <v>80</v>
      </c>
      <c r="AV264" s="13" t="s">
        <v>80</v>
      </c>
      <c r="AW264" s="13" t="s">
        <v>30</v>
      </c>
      <c r="AX264" s="13" t="s">
        <v>73</v>
      </c>
      <c r="AY264" s="224" t="s">
        <v>123</v>
      </c>
    </row>
    <row r="265" spans="2:51" s="14" customFormat="1" ht="11.25">
      <c r="B265" s="225"/>
      <c r="C265" s="226"/>
      <c r="D265" s="215" t="s">
        <v>132</v>
      </c>
      <c r="E265" s="227" t="s">
        <v>1</v>
      </c>
      <c r="F265" s="228" t="s">
        <v>134</v>
      </c>
      <c r="G265" s="226"/>
      <c r="H265" s="229">
        <v>39.534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AT265" s="235" t="s">
        <v>132</v>
      </c>
      <c r="AU265" s="235" t="s">
        <v>80</v>
      </c>
      <c r="AV265" s="14" t="s">
        <v>130</v>
      </c>
      <c r="AW265" s="14" t="s">
        <v>30</v>
      </c>
      <c r="AX265" s="14" t="s">
        <v>78</v>
      </c>
      <c r="AY265" s="235" t="s">
        <v>123</v>
      </c>
    </row>
    <row r="266" spans="1:65" s="2" customFormat="1" ht="16.5" customHeight="1">
      <c r="A266" s="34"/>
      <c r="B266" s="35"/>
      <c r="C266" s="199" t="s">
        <v>337</v>
      </c>
      <c r="D266" s="199" t="s">
        <v>126</v>
      </c>
      <c r="E266" s="200" t="s">
        <v>338</v>
      </c>
      <c r="F266" s="201" t="s">
        <v>339</v>
      </c>
      <c r="G266" s="202" t="s">
        <v>139</v>
      </c>
      <c r="H266" s="203">
        <v>19.767</v>
      </c>
      <c r="I266" s="204"/>
      <c r="J266" s="205">
        <f>ROUND(I266*H266,2)</f>
        <v>0</v>
      </c>
      <c r="K266" s="206"/>
      <c r="L266" s="39"/>
      <c r="M266" s="207" t="s">
        <v>1</v>
      </c>
      <c r="N266" s="208" t="s">
        <v>38</v>
      </c>
      <c r="O266" s="71"/>
      <c r="P266" s="209">
        <f>O266*H266</f>
        <v>0</v>
      </c>
      <c r="Q266" s="209">
        <v>0</v>
      </c>
      <c r="R266" s="209">
        <f>Q266*H266</f>
        <v>0</v>
      </c>
      <c r="S266" s="209">
        <v>0</v>
      </c>
      <c r="T266" s="21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1" t="s">
        <v>211</v>
      </c>
      <c r="AT266" s="211" t="s">
        <v>126</v>
      </c>
      <c r="AU266" s="211" t="s">
        <v>80</v>
      </c>
      <c r="AY266" s="17" t="s">
        <v>123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7" t="s">
        <v>78</v>
      </c>
      <c r="BK266" s="212">
        <f>ROUND(I266*H266,2)</f>
        <v>0</v>
      </c>
      <c r="BL266" s="17" t="s">
        <v>211</v>
      </c>
      <c r="BM266" s="211" t="s">
        <v>340</v>
      </c>
    </row>
    <row r="267" spans="2:51" s="13" customFormat="1" ht="11.25">
      <c r="B267" s="213"/>
      <c r="C267" s="214"/>
      <c r="D267" s="215" t="s">
        <v>132</v>
      </c>
      <c r="E267" s="216" t="s">
        <v>1</v>
      </c>
      <c r="F267" s="217" t="s">
        <v>341</v>
      </c>
      <c r="G267" s="214"/>
      <c r="H267" s="218">
        <v>19.767</v>
      </c>
      <c r="I267" s="219"/>
      <c r="J267" s="214"/>
      <c r="K267" s="214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132</v>
      </c>
      <c r="AU267" s="224" t="s">
        <v>80</v>
      </c>
      <c r="AV267" s="13" t="s">
        <v>80</v>
      </c>
      <c r="AW267" s="13" t="s">
        <v>30</v>
      </c>
      <c r="AX267" s="13" t="s">
        <v>73</v>
      </c>
      <c r="AY267" s="224" t="s">
        <v>123</v>
      </c>
    </row>
    <row r="268" spans="2:51" s="14" customFormat="1" ht="11.25">
      <c r="B268" s="225"/>
      <c r="C268" s="226"/>
      <c r="D268" s="215" t="s">
        <v>132</v>
      </c>
      <c r="E268" s="227" t="s">
        <v>1</v>
      </c>
      <c r="F268" s="228" t="s">
        <v>134</v>
      </c>
      <c r="G268" s="226"/>
      <c r="H268" s="229">
        <v>19.767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132</v>
      </c>
      <c r="AU268" s="235" t="s">
        <v>80</v>
      </c>
      <c r="AV268" s="14" t="s">
        <v>130</v>
      </c>
      <c r="AW268" s="14" t="s">
        <v>30</v>
      </c>
      <c r="AX268" s="14" t="s">
        <v>78</v>
      </c>
      <c r="AY268" s="235" t="s">
        <v>123</v>
      </c>
    </row>
    <row r="269" spans="1:65" s="2" customFormat="1" ht="16.5" customHeight="1">
      <c r="A269" s="34"/>
      <c r="B269" s="35"/>
      <c r="C269" s="199" t="s">
        <v>342</v>
      </c>
      <c r="D269" s="199" t="s">
        <v>126</v>
      </c>
      <c r="E269" s="200" t="s">
        <v>343</v>
      </c>
      <c r="F269" s="201" t="s">
        <v>344</v>
      </c>
      <c r="G269" s="202" t="s">
        <v>139</v>
      </c>
      <c r="H269" s="203">
        <v>39.534</v>
      </c>
      <c r="I269" s="204"/>
      <c r="J269" s="205">
        <f>ROUND(I269*H269,2)</f>
        <v>0</v>
      </c>
      <c r="K269" s="206"/>
      <c r="L269" s="39"/>
      <c r="M269" s="207" t="s">
        <v>1</v>
      </c>
      <c r="N269" s="208" t="s">
        <v>38</v>
      </c>
      <c r="O269" s="71"/>
      <c r="P269" s="209">
        <f>O269*H269</f>
        <v>0</v>
      </c>
      <c r="Q269" s="209">
        <v>0</v>
      </c>
      <c r="R269" s="209">
        <f>Q269*H269</f>
        <v>0</v>
      </c>
      <c r="S269" s="209">
        <v>0</v>
      </c>
      <c r="T269" s="210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1" t="s">
        <v>211</v>
      </c>
      <c r="AT269" s="211" t="s">
        <v>126</v>
      </c>
      <c r="AU269" s="211" t="s">
        <v>80</v>
      </c>
      <c r="AY269" s="17" t="s">
        <v>123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7" t="s">
        <v>78</v>
      </c>
      <c r="BK269" s="212">
        <f>ROUND(I269*H269,2)</f>
        <v>0</v>
      </c>
      <c r="BL269" s="17" t="s">
        <v>211</v>
      </c>
      <c r="BM269" s="211" t="s">
        <v>345</v>
      </c>
    </row>
    <row r="270" spans="2:51" s="13" customFormat="1" ht="11.25">
      <c r="B270" s="213"/>
      <c r="C270" s="214"/>
      <c r="D270" s="215" t="s">
        <v>132</v>
      </c>
      <c r="E270" s="216" t="s">
        <v>1</v>
      </c>
      <c r="F270" s="217" t="s">
        <v>346</v>
      </c>
      <c r="G270" s="214"/>
      <c r="H270" s="218">
        <v>39.534</v>
      </c>
      <c r="I270" s="219"/>
      <c r="J270" s="214"/>
      <c r="K270" s="214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132</v>
      </c>
      <c r="AU270" s="224" t="s">
        <v>80</v>
      </c>
      <c r="AV270" s="13" t="s">
        <v>80</v>
      </c>
      <c r="AW270" s="13" t="s">
        <v>30</v>
      </c>
      <c r="AX270" s="13" t="s">
        <v>73</v>
      </c>
      <c r="AY270" s="224" t="s">
        <v>123</v>
      </c>
    </row>
    <row r="271" spans="2:51" s="14" customFormat="1" ht="11.25">
      <c r="B271" s="225"/>
      <c r="C271" s="226"/>
      <c r="D271" s="215" t="s">
        <v>132</v>
      </c>
      <c r="E271" s="227" t="s">
        <v>1</v>
      </c>
      <c r="F271" s="228" t="s">
        <v>134</v>
      </c>
      <c r="G271" s="226"/>
      <c r="H271" s="229">
        <v>39.534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AT271" s="235" t="s">
        <v>132</v>
      </c>
      <c r="AU271" s="235" t="s">
        <v>80</v>
      </c>
      <c r="AV271" s="14" t="s">
        <v>130</v>
      </c>
      <c r="AW271" s="14" t="s">
        <v>30</v>
      </c>
      <c r="AX271" s="14" t="s">
        <v>78</v>
      </c>
      <c r="AY271" s="235" t="s">
        <v>123</v>
      </c>
    </row>
    <row r="272" spans="1:65" s="2" customFormat="1" ht="16.5" customHeight="1">
      <c r="A272" s="34"/>
      <c r="B272" s="35"/>
      <c r="C272" s="199" t="s">
        <v>347</v>
      </c>
      <c r="D272" s="199" t="s">
        <v>126</v>
      </c>
      <c r="E272" s="200" t="s">
        <v>348</v>
      </c>
      <c r="F272" s="201" t="s">
        <v>349</v>
      </c>
      <c r="G272" s="202" t="s">
        <v>183</v>
      </c>
      <c r="H272" s="203">
        <v>2</v>
      </c>
      <c r="I272" s="204"/>
      <c r="J272" s="205">
        <f>ROUND(I272*H272,2)</f>
        <v>0</v>
      </c>
      <c r="K272" s="206"/>
      <c r="L272" s="39"/>
      <c r="M272" s="207" t="s">
        <v>1</v>
      </c>
      <c r="N272" s="208" t="s">
        <v>38</v>
      </c>
      <c r="O272" s="71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1" t="s">
        <v>211</v>
      </c>
      <c r="AT272" s="211" t="s">
        <v>126</v>
      </c>
      <c r="AU272" s="211" t="s">
        <v>80</v>
      </c>
      <c r="AY272" s="17" t="s">
        <v>123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7" t="s">
        <v>78</v>
      </c>
      <c r="BK272" s="212">
        <f>ROUND(I272*H272,2)</f>
        <v>0</v>
      </c>
      <c r="BL272" s="17" t="s">
        <v>211</v>
      </c>
      <c r="BM272" s="211" t="s">
        <v>350</v>
      </c>
    </row>
    <row r="273" spans="2:51" s="13" customFormat="1" ht="11.25">
      <c r="B273" s="213"/>
      <c r="C273" s="214"/>
      <c r="D273" s="215" t="s">
        <v>132</v>
      </c>
      <c r="E273" s="216" t="s">
        <v>1</v>
      </c>
      <c r="F273" s="217" t="s">
        <v>80</v>
      </c>
      <c r="G273" s="214"/>
      <c r="H273" s="218">
        <v>2</v>
      </c>
      <c r="I273" s="219"/>
      <c r="J273" s="214"/>
      <c r="K273" s="214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132</v>
      </c>
      <c r="AU273" s="224" t="s">
        <v>80</v>
      </c>
      <c r="AV273" s="13" t="s">
        <v>80</v>
      </c>
      <c r="AW273" s="13" t="s">
        <v>30</v>
      </c>
      <c r="AX273" s="13" t="s">
        <v>73</v>
      </c>
      <c r="AY273" s="224" t="s">
        <v>123</v>
      </c>
    </row>
    <row r="274" spans="2:51" s="14" customFormat="1" ht="11.25">
      <c r="B274" s="225"/>
      <c r="C274" s="226"/>
      <c r="D274" s="215" t="s">
        <v>132</v>
      </c>
      <c r="E274" s="227" t="s">
        <v>1</v>
      </c>
      <c r="F274" s="228" t="s">
        <v>134</v>
      </c>
      <c r="G274" s="226"/>
      <c r="H274" s="229">
        <v>2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AT274" s="235" t="s">
        <v>132</v>
      </c>
      <c r="AU274" s="235" t="s">
        <v>80</v>
      </c>
      <c r="AV274" s="14" t="s">
        <v>130</v>
      </c>
      <c r="AW274" s="14" t="s">
        <v>30</v>
      </c>
      <c r="AX274" s="14" t="s">
        <v>78</v>
      </c>
      <c r="AY274" s="235" t="s">
        <v>123</v>
      </c>
    </row>
    <row r="275" spans="1:65" s="2" customFormat="1" ht="16.5" customHeight="1">
      <c r="A275" s="34"/>
      <c r="B275" s="35"/>
      <c r="C275" s="199" t="s">
        <v>351</v>
      </c>
      <c r="D275" s="199" t="s">
        <v>126</v>
      </c>
      <c r="E275" s="200" t="s">
        <v>352</v>
      </c>
      <c r="F275" s="201" t="s">
        <v>353</v>
      </c>
      <c r="G275" s="202" t="s">
        <v>139</v>
      </c>
      <c r="H275" s="203">
        <v>2</v>
      </c>
      <c r="I275" s="204"/>
      <c r="J275" s="205">
        <f>ROUND(I275*H275,2)</f>
        <v>0</v>
      </c>
      <c r="K275" s="206"/>
      <c r="L275" s="39"/>
      <c r="M275" s="207" t="s">
        <v>1</v>
      </c>
      <c r="N275" s="208" t="s">
        <v>38</v>
      </c>
      <c r="O275" s="71"/>
      <c r="P275" s="209">
        <f>O275*H275</f>
        <v>0</v>
      </c>
      <c r="Q275" s="209">
        <v>0</v>
      </c>
      <c r="R275" s="209">
        <f>Q275*H275</f>
        <v>0</v>
      </c>
      <c r="S275" s="209">
        <v>0</v>
      </c>
      <c r="T275" s="210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1" t="s">
        <v>211</v>
      </c>
      <c r="AT275" s="211" t="s">
        <v>126</v>
      </c>
      <c r="AU275" s="211" t="s">
        <v>80</v>
      </c>
      <c r="AY275" s="17" t="s">
        <v>123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7" t="s">
        <v>78</v>
      </c>
      <c r="BK275" s="212">
        <f>ROUND(I275*H275,2)</f>
        <v>0</v>
      </c>
      <c r="BL275" s="17" t="s">
        <v>211</v>
      </c>
      <c r="BM275" s="211" t="s">
        <v>354</v>
      </c>
    </row>
    <row r="276" spans="2:51" s="13" customFormat="1" ht="11.25">
      <c r="B276" s="213"/>
      <c r="C276" s="214"/>
      <c r="D276" s="215" t="s">
        <v>132</v>
      </c>
      <c r="E276" s="216" t="s">
        <v>1</v>
      </c>
      <c r="F276" s="217" t="s">
        <v>80</v>
      </c>
      <c r="G276" s="214"/>
      <c r="H276" s="218">
        <v>2</v>
      </c>
      <c r="I276" s="219"/>
      <c r="J276" s="214"/>
      <c r="K276" s="214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132</v>
      </c>
      <c r="AU276" s="224" t="s">
        <v>80</v>
      </c>
      <c r="AV276" s="13" t="s">
        <v>80</v>
      </c>
      <c r="AW276" s="13" t="s">
        <v>30</v>
      </c>
      <c r="AX276" s="13" t="s">
        <v>73</v>
      </c>
      <c r="AY276" s="224" t="s">
        <v>123</v>
      </c>
    </row>
    <row r="277" spans="2:51" s="14" customFormat="1" ht="11.25">
      <c r="B277" s="225"/>
      <c r="C277" s="226"/>
      <c r="D277" s="215" t="s">
        <v>132</v>
      </c>
      <c r="E277" s="227" t="s">
        <v>1</v>
      </c>
      <c r="F277" s="228" t="s">
        <v>134</v>
      </c>
      <c r="G277" s="226"/>
      <c r="H277" s="229">
        <v>2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AT277" s="235" t="s">
        <v>132</v>
      </c>
      <c r="AU277" s="235" t="s">
        <v>80</v>
      </c>
      <c r="AV277" s="14" t="s">
        <v>130</v>
      </c>
      <c r="AW277" s="14" t="s">
        <v>30</v>
      </c>
      <c r="AX277" s="14" t="s">
        <v>78</v>
      </c>
      <c r="AY277" s="235" t="s">
        <v>123</v>
      </c>
    </row>
    <row r="278" spans="1:65" s="2" customFormat="1" ht="16.5" customHeight="1">
      <c r="A278" s="34"/>
      <c r="B278" s="35"/>
      <c r="C278" s="199" t="s">
        <v>355</v>
      </c>
      <c r="D278" s="199" t="s">
        <v>126</v>
      </c>
      <c r="E278" s="200" t="s">
        <v>356</v>
      </c>
      <c r="F278" s="201" t="s">
        <v>357</v>
      </c>
      <c r="G278" s="202" t="s">
        <v>139</v>
      </c>
      <c r="H278" s="203">
        <v>39.534</v>
      </c>
      <c r="I278" s="204"/>
      <c r="J278" s="205">
        <f>ROUND(I278*H278,2)</f>
        <v>0</v>
      </c>
      <c r="K278" s="206"/>
      <c r="L278" s="39"/>
      <c r="M278" s="207" t="s">
        <v>1</v>
      </c>
      <c r="N278" s="208" t="s">
        <v>38</v>
      </c>
      <c r="O278" s="71"/>
      <c r="P278" s="209">
        <f>O278*H278</f>
        <v>0</v>
      </c>
      <c r="Q278" s="209">
        <v>0</v>
      </c>
      <c r="R278" s="209">
        <f>Q278*H278</f>
        <v>0</v>
      </c>
      <c r="S278" s="209">
        <v>0</v>
      </c>
      <c r="T278" s="21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1" t="s">
        <v>211</v>
      </c>
      <c r="AT278" s="211" t="s">
        <v>126</v>
      </c>
      <c r="AU278" s="211" t="s">
        <v>80</v>
      </c>
      <c r="AY278" s="17" t="s">
        <v>123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7" t="s">
        <v>78</v>
      </c>
      <c r="BK278" s="212">
        <f>ROUND(I278*H278,2)</f>
        <v>0</v>
      </c>
      <c r="BL278" s="17" t="s">
        <v>211</v>
      </c>
      <c r="BM278" s="211" t="s">
        <v>358</v>
      </c>
    </row>
    <row r="279" spans="2:51" s="13" customFormat="1" ht="11.25">
      <c r="B279" s="213"/>
      <c r="C279" s="214"/>
      <c r="D279" s="215" t="s">
        <v>132</v>
      </c>
      <c r="E279" s="216" t="s">
        <v>1</v>
      </c>
      <c r="F279" s="217" t="s">
        <v>346</v>
      </c>
      <c r="G279" s="214"/>
      <c r="H279" s="218">
        <v>39.534</v>
      </c>
      <c r="I279" s="219"/>
      <c r="J279" s="214"/>
      <c r="K279" s="214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132</v>
      </c>
      <c r="AU279" s="224" t="s">
        <v>80</v>
      </c>
      <c r="AV279" s="13" t="s">
        <v>80</v>
      </c>
      <c r="AW279" s="13" t="s">
        <v>30</v>
      </c>
      <c r="AX279" s="13" t="s">
        <v>73</v>
      </c>
      <c r="AY279" s="224" t="s">
        <v>123</v>
      </c>
    </row>
    <row r="280" spans="2:51" s="14" customFormat="1" ht="11.25">
      <c r="B280" s="225"/>
      <c r="C280" s="226"/>
      <c r="D280" s="215" t="s">
        <v>132</v>
      </c>
      <c r="E280" s="227" t="s">
        <v>1</v>
      </c>
      <c r="F280" s="228" t="s">
        <v>134</v>
      </c>
      <c r="G280" s="226"/>
      <c r="H280" s="229">
        <v>39.534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AT280" s="235" t="s">
        <v>132</v>
      </c>
      <c r="AU280" s="235" t="s">
        <v>80</v>
      </c>
      <c r="AV280" s="14" t="s">
        <v>130</v>
      </c>
      <c r="AW280" s="14" t="s">
        <v>30</v>
      </c>
      <c r="AX280" s="14" t="s">
        <v>78</v>
      </c>
      <c r="AY280" s="235" t="s">
        <v>123</v>
      </c>
    </row>
    <row r="281" spans="1:65" s="2" customFormat="1" ht="16.5" customHeight="1">
      <c r="A281" s="34"/>
      <c r="B281" s="35"/>
      <c r="C281" s="199" t="s">
        <v>359</v>
      </c>
      <c r="D281" s="199" t="s">
        <v>126</v>
      </c>
      <c r="E281" s="200" t="s">
        <v>360</v>
      </c>
      <c r="F281" s="201" t="s">
        <v>361</v>
      </c>
      <c r="G281" s="202" t="s">
        <v>183</v>
      </c>
      <c r="H281" s="203">
        <v>2</v>
      </c>
      <c r="I281" s="204"/>
      <c r="J281" s="205">
        <f>ROUND(I281*H281,2)</f>
        <v>0</v>
      </c>
      <c r="K281" s="206"/>
      <c r="L281" s="39"/>
      <c r="M281" s="207" t="s">
        <v>1</v>
      </c>
      <c r="N281" s="208" t="s">
        <v>38</v>
      </c>
      <c r="O281" s="71"/>
      <c r="P281" s="209">
        <f>O281*H281</f>
        <v>0</v>
      </c>
      <c r="Q281" s="209">
        <v>0</v>
      </c>
      <c r="R281" s="209">
        <f>Q281*H281</f>
        <v>0</v>
      </c>
      <c r="S281" s="209">
        <v>0</v>
      </c>
      <c r="T281" s="21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1" t="s">
        <v>211</v>
      </c>
      <c r="AT281" s="211" t="s">
        <v>126</v>
      </c>
      <c r="AU281" s="211" t="s">
        <v>80</v>
      </c>
      <c r="AY281" s="17" t="s">
        <v>123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" t="s">
        <v>78</v>
      </c>
      <c r="BK281" s="212">
        <f>ROUND(I281*H281,2)</f>
        <v>0</v>
      </c>
      <c r="BL281" s="17" t="s">
        <v>211</v>
      </c>
      <c r="BM281" s="211" t="s">
        <v>362</v>
      </c>
    </row>
    <row r="282" spans="2:51" s="13" customFormat="1" ht="11.25">
      <c r="B282" s="213"/>
      <c r="C282" s="214"/>
      <c r="D282" s="215" t="s">
        <v>132</v>
      </c>
      <c r="E282" s="216" t="s">
        <v>1</v>
      </c>
      <c r="F282" s="217" t="s">
        <v>80</v>
      </c>
      <c r="G282" s="214"/>
      <c r="H282" s="218">
        <v>2</v>
      </c>
      <c r="I282" s="219"/>
      <c r="J282" s="214"/>
      <c r="K282" s="214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132</v>
      </c>
      <c r="AU282" s="224" t="s">
        <v>80</v>
      </c>
      <c r="AV282" s="13" t="s">
        <v>80</v>
      </c>
      <c r="AW282" s="13" t="s">
        <v>30</v>
      </c>
      <c r="AX282" s="13" t="s">
        <v>73</v>
      </c>
      <c r="AY282" s="224" t="s">
        <v>123</v>
      </c>
    </row>
    <row r="283" spans="2:51" s="14" customFormat="1" ht="11.25">
      <c r="B283" s="225"/>
      <c r="C283" s="226"/>
      <c r="D283" s="215" t="s">
        <v>132</v>
      </c>
      <c r="E283" s="227" t="s">
        <v>1</v>
      </c>
      <c r="F283" s="228" t="s">
        <v>134</v>
      </c>
      <c r="G283" s="226"/>
      <c r="H283" s="229">
        <v>2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AT283" s="235" t="s">
        <v>132</v>
      </c>
      <c r="AU283" s="235" t="s">
        <v>80</v>
      </c>
      <c r="AV283" s="14" t="s">
        <v>130</v>
      </c>
      <c r="AW283" s="14" t="s">
        <v>30</v>
      </c>
      <c r="AX283" s="14" t="s">
        <v>78</v>
      </c>
      <c r="AY283" s="235" t="s">
        <v>123</v>
      </c>
    </row>
    <row r="284" spans="1:65" s="2" customFormat="1" ht="16.5" customHeight="1">
      <c r="A284" s="34"/>
      <c r="B284" s="35"/>
      <c r="C284" s="199" t="s">
        <v>363</v>
      </c>
      <c r="D284" s="199" t="s">
        <v>126</v>
      </c>
      <c r="E284" s="200" t="s">
        <v>364</v>
      </c>
      <c r="F284" s="201" t="s">
        <v>365</v>
      </c>
      <c r="G284" s="202" t="s">
        <v>139</v>
      </c>
      <c r="H284" s="203">
        <v>39.534</v>
      </c>
      <c r="I284" s="204"/>
      <c r="J284" s="205">
        <f>ROUND(I284*H284,2)</f>
        <v>0</v>
      </c>
      <c r="K284" s="206"/>
      <c r="L284" s="39"/>
      <c r="M284" s="207" t="s">
        <v>1</v>
      </c>
      <c r="N284" s="208" t="s">
        <v>38</v>
      </c>
      <c r="O284" s="71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1" t="s">
        <v>211</v>
      </c>
      <c r="AT284" s="211" t="s">
        <v>126</v>
      </c>
      <c r="AU284" s="211" t="s">
        <v>80</v>
      </c>
      <c r="AY284" s="17" t="s">
        <v>123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7" t="s">
        <v>78</v>
      </c>
      <c r="BK284" s="212">
        <f>ROUND(I284*H284,2)</f>
        <v>0</v>
      </c>
      <c r="BL284" s="17" t="s">
        <v>211</v>
      </c>
      <c r="BM284" s="211" t="s">
        <v>366</v>
      </c>
    </row>
    <row r="285" spans="2:51" s="13" customFormat="1" ht="11.25">
      <c r="B285" s="213"/>
      <c r="C285" s="214"/>
      <c r="D285" s="215" t="s">
        <v>132</v>
      </c>
      <c r="E285" s="216" t="s">
        <v>1</v>
      </c>
      <c r="F285" s="217" t="s">
        <v>346</v>
      </c>
      <c r="G285" s="214"/>
      <c r="H285" s="218">
        <v>39.534</v>
      </c>
      <c r="I285" s="219"/>
      <c r="J285" s="214"/>
      <c r="K285" s="214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132</v>
      </c>
      <c r="AU285" s="224" t="s">
        <v>80</v>
      </c>
      <c r="AV285" s="13" t="s">
        <v>80</v>
      </c>
      <c r="AW285" s="13" t="s">
        <v>30</v>
      </c>
      <c r="AX285" s="13" t="s">
        <v>73</v>
      </c>
      <c r="AY285" s="224" t="s">
        <v>123</v>
      </c>
    </row>
    <row r="286" spans="2:51" s="14" customFormat="1" ht="11.25">
      <c r="B286" s="225"/>
      <c r="C286" s="226"/>
      <c r="D286" s="215" t="s">
        <v>132</v>
      </c>
      <c r="E286" s="227" t="s">
        <v>1</v>
      </c>
      <c r="F286" s="228" t="s">
        <v>134</v>
      </c>
      <c r="G286" s="226"/>
      <c r="H286" s="229">
        <v>39.534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AT286" s="235" t="s">
        <v>132</v>
      </c>
      <c r="AU286" s="235" t="s">
        <v>80</v>
      </c>
      <c r="AV286" s="14" t="s">
        <v>130</v>
      </c>
      <c r="AW286" s="14" t="s">
        <v>30</v>
      </c>
      <c r="AX286" s="14" t="s">
        <v>78</v>
      </c>
      <c r="AY286" s="235" t="s">
        <v>123</v>
      </c>
    </row>
    <row r="287" spans="1:65" s="2" customFormat="1" ht="16.5" customHeight="1">
      <c r="A287" s="34"/>
      <c r="B287" s="35"/>
      <c r="C287" s="199" t="s">
        <v>367</v>
      </c>
      <c r="D287" s="199" t="s">
        <v>126</v>
      </c>
      <c r="E287" s="200" t="s">
        <v>368</v>
      </c>
      <c r="F287" s="201" t="s">
        <v>369</v>
      </c>
      <c r="G287" s="202" t="s">
        <v>183</v>
      </c>
      <c r="H287" s="203">
        <v>2</v>
      </c>
      <c r="I287" s="204"/>
      <c r="J287" s="205">
        <f>ROUND(I287*H287,2)</f>
        <v>0</v>
      </c>
      <c r="K287" s="206"/>
      <c r="L287" s="39"/>
      <c r="M287" s="207" t="s">
        <v>1</v>
      </c>
      <c r="N287" s="208" t="s">
        <v>38</v>
      </c>
      <c r="O287" s="71"/>
      <c r="P287" s="209">
        <f>O287*H287</f>
        <v>0</v>
      </c>
      <c r="Q287" s="209">
        <v>0</v>
      </c>
      <c r="R287" s="209">
        <f>Q287*H287</f>
        <v>0</v>
      </c>
      <c r="S287" s="209">
        <v>0</v>
      </c>
      <c r="T287" s="210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1" t="s">
        <v>211</v>
      </c>
      <c r="AT287" s="211" t="s">
        <v>126</v>
      </c>
      <c r="AU287" s="211" t="s">
        <v>80</v>
      </c>
      <c r="AY287" s="17" t="s">
        <v>123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17" t="s">
        <v>78</v>
      </c>
      <c r="BK287" s="212">
        <f>ROUND(I287*H287,2)</f>
        <v>0</v>
      </c>
      <c r="BL287" s="17" t="s">
        <v>211</v>
      </c>
      <c r="BM287" s="211" t="s">
        <v>370</v>
      </c>
    </row>
    <row r="288" spans="2:51" s="13" customFormat="1" ht="11.25">
      <c r="B288" s="213"/>
      <c r="C288" s="214"/>
      <c r="D288" s="215" t="s">
        <v>132</v>
      </c>
      <c r="E288" s="216" t="s">
        <v>1</v>
      </c>
      <c r="F288" s="217" t="s">
        <v>80</v>
      </c>
      <c r="G288" s="214"/>
      <c r="H288" s="218">
        <v>2</v>
      </c>
      <c r="I288" s="219"/>
      <c r="J288" s="214"/>
      <c r="K288" s="214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132</v>
      </c>
      <c r="AU288" s="224" t="s">
        <v>80</v>
      </c>
      <c r="AV288" s="13" t="s">
        <v>80</v>
      </c>
      <c r="AW288" s="13" t="s">
        <v>30</v>
      </c>
      <c r="AX288" s="13" t="s">
        <v>73</v>
      </c>
      <c r="AY288" s="224" t="s">
        <v>123</v>
      </c>
    </row>
    <row r="289" spans="2:51" s="14" customFormat="1" ht="11.25">
      <c r="B289" s="225"/>
      <c r="C289" s="226"/>
      <c r="D289" s="215" t="s">
        <v>132</v>
      </c>
      <c r="E289" s="227" t="s">
        <v>1</v>
      </c>
      <c r="F289" s="228" t="s">
        <v>134</v>
      </c>
      <c r="G289" s="226"/>
      <c r="H289" s="229">
        <v>2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AT289" s="235" t="s">
        <v>132</v>
      </c>
      <c r="AU289" s="235" t="s">
        <v>80</v>
      </c>
      <c r="AV289" s="14" t="s">
        <v>130</v>
      </c>
      <c r="AW289" s="14" t="s">
        <v>30</v>
      </c>
      <c r="AX289" s="14" t="s">
        <v>78</v>
      </c>
      <c r="AY289" s="235" t="s">
        <v>123</v>
      </c>
    </row>
    <row r="290" spans="1:65" s="2" customFormat="1" ht="16.5" customHeight="1">
      <c r="A290" s="34"/>
      <c r="B290" s="35"/>
      <c r="C290" s="199" t="s">
        <v>371</v>
      </c>
      <c r="D290" s="199" t="s">
        <v>126</v>
      </c>
      <c r="E290" s="200" t="s">
        <v>372</v>
      </c>
      <c r="F290" s="201" t="s">
        <v>373</v>
      </c>
      <c r="G290" s="202" t="s">
        <v>183</v>
      </c>
      <c r="H290" s="203">
        <v>2</v>
      </c>
      <c r="I290" s="204"/>
      <c r="J290" s="205">
        <f>ROUND(I290*H290,2)</f>
        <v>0</v>
      </c>
      <c r="K290" s="206"/>
      <c r="L290" s="39"/>
      <c r="M290" s="207" t="s">
        <v>1</v>
      </c>
      <c r="N290" s="208" t="s">
        <v>38</v>
      </c>
      <c r="O290" s="71"/>
      <c r="P290" s="209">
        <f>O290*H290</f>
        <v>0</v>
      </c>
      <c r="Q290" s="209">
        <v>0</v>
      </c>
      <c r="R290" s="209">
        <f>Q290*H290</f>
        <v>0</v>
      </c>
      <c r="S290" s="209">
        <v>0</v>
      </c>
      <c r="T290" s="210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1" t="s">
        <v>211</v>
      </c>
      <c r="AT290" s="211" t="s">
        <v>126</v>
      </c>
      <c r="AU290" s="211" t="s">
        <v>80</v>
      </c>
      <c r="AY290" s="17" t="s">
        <v>123</v>
      </c>
      <c r="BE290" s="212">
        <f>IF(N290="základní",J290,0)</f>
        <v>0</v>
      </c>
      <c r="BF290" s="212">
        <f>IF(N290="snížená",J290,0)</f>
        <v>0</v>
      </c>
      <c r="BG290" s="212">
        <f>IF(N290="zákl. přenesená",J290,0)</f>
        <v>0</v>
      </c>
      <c r="BH290" s="212">
        <f>IF(N290="sníž. přenesená",J290,0)</f>
        <v>0</v>
      </c>
      <c r="BI290" s="212">
        <f>IF(N290="nulová",J290,0)</f>
        <v>0</v>
      </c>
      <c r="BJ290" s="17" t="s">
        <v>78</v>
      </c>
      <c r="BK290" s="212">
        <f>ROUND(I290*H290,2)</f>
        <v>0</v>
      </c>
      <c r="BL290" s="17" t="s">
        <v>211</v>
      </c>
      <c r="BM290" s="211" t="s">
        <v>374</v>
      </c>
    </row>
    <row r="291" spans="2:51" s="13" customFormat="1" ht="11.25">
      <c r="B291" s="213"/>
      <c r="C291" s="214"/>
      <c r="D291" s="215" t="s">
        <v>132</v>
      </c>
      <c r="E291" s="216" t="s">
        <v>1</v>
      </c>
      <c r="F291" s="217" t="s">
        <v>80</v>
      </c>
      <c r="G291" s="214"/>
      <c r="H291" s="218">
        <v>2</v>
      </c>
      <c r="I291" s="219"/>
      <c r="J291" s="214"/>
      <c r="K291" s="214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132</v>
      </c>
      <c r="AU291" s="224" t="s">
        <v>80</v>
      </c>
      <c r="AV291" s="13" t="s">
        <v>80</v>
      </c>
      <c r="AW291" s="13" t="s">
        <v>30</v>
      </c>
      <c r="AX291" s="13" t="s">
        <v>73</v>
      </c>
      <c r="AY291" s="224" t="s">
        <v>123</v>
      </c>
    </row>
    <row r="292" spans="2:51" s="14" customFormat="1" ht="11.25">
      <c r="B292" s="225"/>
      <c r="C292" s="226"/>
      <c r="D292" s="215" t="s">
        <v>132</v>
      </c>
      <c r="E292" s="227" t="s">
        <v>1</v>
      </c>
      <c r="F292" s="228" t="s">
        <v>134</v>
      </c>
      <c r="G292" s="226"/>
      <c r="H292" s="229">
        <v>2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132</v>
      </c>
      <c r="AU292" s="235" t="s">
        <v>80</v>
      </c>
      <c r="AV292" s="14" t="s">
        <v>130</v>
      </c>
      <c r="AW292" s="14" t="s">
        <v>30</v>
      </c>
      <c r="AX292" s="14" t="s">
        <v>78</v>
      </c>
      <c r="AY292" s="235" t="s">
        <v>123</v>
      </c>
    </row>
    <row r="293" spans="2:63" s="12" customFormat="1" ht="22.9" customHeight="1">
      <c r="B293" s="183"/>
      <c r="C293" s="184"/>
      <c r="D293" s="185" t="s">
        <v>72</v>
      </c>
      <c r="E293" s="197" t="s">
        <v>375</v>
      </c>
      <c r="F293" s="197" t="s">
        <v>376</v>
      </c>
      <c r="G293" s="184"/>
      <c r="H293" s="184"/>
      <c r="I293" s="187"/>
      <c r="J293" s="198">
        <f>BK293</f>
        <v>0</v>
      </c>
      <c r="K293" s="184"/>
      <c r="L293" s="189"/>
      <c r="M293" s="190"/>
      <c r="N293" s="191"/>
      <c r="O293" s="191"/>
      <c r="P293" s="192">
        <f>SUM(P294:P295)</f>
        <v>0</v>
      </c>
      <c r="Q293" s="191"/>
      <c r="R293" s="192">
        <f>SUM(R294:R295)</f>
        <v>0.00015</v>
      </c>
      <c r="S293" s="191"/>
      <c r="T293" s="193">
        <f>SUM(T294:T295)</f>
        <v>0</v>
      </c>
      <c r="AR293" s="194" t="s">
        <v>80</v>
      </c>
      <c r="AT293" s="195" t="s">
        <v>72</v>
      </c>
      <c r="AU293" s="195" t="s">
        <v>78</v>
      </c>
      <c r="AY293" s="194" t="s">
        <v>123</v>
      </c>
      <c r="BK293" s="196">
        <f>SUM(BK294:BK295)</f>
        <v>0</v>
      </c>
    </row>
    <row r="294" spans="1:65" s="2" customFormat="1" ht="16.5" customHeight="1">
      <c r="A294" s="34"/>
      <c r="B294" s="35"/>
      <c r="C294" s="199" t="s">
        <v>377</v>
      </c>
      <c r="D294" s="199" t="s">
        <v>126</v>
      </c>
      <c r="E294" s="200" t="s">
        <v>378</v>
      </c>
      <c r="F294" s="201" t="s">
        <v>379</v>
      </c>
      <c r="G294" s="202" t="s">
        <v>183</v>
      </c>
      <c r="H294" s="203">
        <v>1</v>
      </c>
      <c r="I294" s="204"/>
      <c r="J294" s="205">
        <f>ROUND(I294*H294,2)</f>
        <v>0</v>
      </c>
      <c r="K294" s="206"/>
      <c r="L294" s="39"/>
      <c r="M294" s="207" t="s">
        <v>1</v>
      </c>
      <c r="N294" s="208" t="s">
        <v>38</v>
      </c>
      <c r="O294" s="71"/>
      <c r="P294" s="209">
        <f>O294*H294</f>
        <v>0</v>
      </c>
      <c r="Q294" s="209">
        <v>0.00015</v>
      </c>
      <c r="R294" s="209">
        <f>Q294*H294</f>
        <v>0.00015</v>
      </c>
      <c r="S294" s="209">
        <v>0</v>
      </c>
      <c r="T294" s="210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1" t="s">
        <v>211</v>
      </c>
      <c r="AT294" s="211" t="s">
        <v>126</v>
      </c>
      <c r="AU294" s="211" t="s">
        <v>80</v>
      </c>
      <c r="AY294" s="17" t="s">
        <v>123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17" t="s">
        <v>78</v>
      </c>
      <c r="BK294" s="212">
        <f>ROUND(I294*H294,2)</f>
        <v>0</v>
      </c>
      <c r="BL294" s="17" t="s">
        <v>211</v>
      </c>
      <c r="BM294" s="211" t="s">
        <v>380</v>
      </c>
    </row>
    <row r="295" spans="1:65" s="2" customFormat="1" ht="16.5" customHeight="1">
      <c r="A295" s="34"/>
      <c r="B295" s="35"/>
      <c r="C295" s="199" t="s">
        <v>381</v>
      </c>
      <c r="D295" s="199" t="s">
        <v>126</v>
      </c>
      <c r="E295" s="200" t="s">
        <v>382</v>
      </c>
      <c r="F295" s="201" t="s">
        <v>323</v>
      </c>
      <c r="G295" s="202" t="s">
        <v>324</v>
      </c>
      <c r="H295" s="246"/>
      <c r="I295" s="204"/>
      <c r="J295" s="205">
        <f>ROUND(I295*H295,2)</f>
        <v>0</v>
      </c>
      <c r="K295" s="206"/>
      <c r="L295" s="39"/>
      <c r="M295" s="207" t="s">
        <v>1</v>
      </c>
      <c r="N295" s="208" t="s">
        <v>38</v>
      </c>
      <c r="O295" s="71"/>
      <c r="P295" s="209">
        <f>O295*H295</f>
        <v>0</v>
      </c>
      <c r="Q295" s="209">
        <v>0</v>
      </c>
      <c r="R295" s="209">
        <f>Q295*H295</f>
        <v>0</v>
      </c>
      <c r="S295" s="209">
        <v>0</v>
      </c>
      <c r="T295" s="21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1" t="s">
        <v>211</v>
      </c>
      <c r="AT295" s="211" t="s">
        <v>126</v>
      </c>
      <c r="AU295" s="211" t="s">
        <v>80</v>
      </c>
      <c r="AY295" s="17" t="s">
        <v>123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7" t="s">
        <v>78</v>
      </c>
      <c r="BK295" s="212">
        <f>ROUND(I295*H295,2)</f>
        <v>0</v>
      </c>
      <c r="BL295" s="17" t="s">
        <v>211</v>
      </c>
      <c r="BM295" s="211" t="s">
        <v>383</v>
      </c>
    </row>
    <row r="296" spans="2:63" s="12" customFormat="1" ht="22.9" customHeight="1">
      <c r="B296" s="183"/>
      <c r="C296" s="184"/>
      <c r="D296" s="185" t="s">
        <v>72</v>
      </c>
      <c r="E296" s="197" t="s">
        <v>384</v>
      </c>
      <c r="F296" s="197" t="s">
        <v>385</v>
      </c>
      <c r="G296" s="184"/>
      <c r="H296" s="184"/>
      <c r="I296" s="187"/>
      <c r="J296" s="198">
        <f>BK296</f>
        <v>0</v>
      </c>
      <c r="K296" s="184"/>
      <c r="L296" s="189"/>
      <c r="M296" s="190"/>
      <c r="N296" s="191"/>
      <c r="O296" s="191"/>
      <c r="P296" s="192">
        <f>SUM(P297:P315)</f>
        <v>0</v>
      </c>
      <c r="Q296" s="191"/>
      <c r="R296" s="192">
        <f>SUM(R297:R315)</f>
        <v>0.7899419999999999</v>
      </c>
      <c r="S296" s="191"/>
      <c r="T296" s="193">
        <f>SUM(T297:T315)</f>
        <v>0</v>
      </c>
      <c r="AR296" s="194" t="s">
        <v>80</v>
      </c>
      <c r="AT296" s="195" t="s">
        <v>72</v>
      </c>
      <c r="AU296" s="195" t="s">
        <v>78</v>
      </c>
      <c r="AY296" s="194" t="s">
        <v>123</v>
      </c>
      <c r="BK296" s="196">
        <f>SUM(BK297:BK315)</f>
        <v>0</v>
      </c>
    </row>
    <row r="297" spans="1:65" s="2" customFormat="1" ht="16.5" customHeight="1">
      <c r="A297" s="34"/>
      <c r="B297" s="35"/>
      <c r="C297" s="199" t="s">
        <v>386</v>
      </c>
      <c r="D297" s="199" t="s">
        <v>126</v>
      </c>
      <c r="E297" s="200" t="s">
        <v>387</v>
      </c>
      <c r="F297" s="201" t="s">
        <v>388</v>
      </c>
      <c r="G297" s="202" t="s">
        <v>139</v>
      </c>
      <c r="H297" s="203">
        <v>13.915</v>
      </c>
      <c r="I297" s="204"/>
      <c r="J297" s="205">
        <f>ROUND(I297*H297,2)</f>
        <v>0</v>
      </c>
      <c r="K297" s="206"/>
      <c r="L297" s="39"/>
      <c r="M297" s="207" t="s">
        <v>1</v>
      </c>
      <c r="N297" s="208" t="s">
        <v>38</v>
      </c>
      <c r="O297" s="71"/>
      <c r="P297" s="209">
        <f>O297*H297</f>
        <v>0</v>
      </c>
      <c r="Q297" s="209">
        <v>0.0137</v>
      </c>
      <c r="R297" s="209">
        <f>Q297*H297</f>
        <v>0.19063549999999999</v>
      </c>
      <c r="S297" s="209">
        <v>0</v>
      </c>
      <c r="T297" s="210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1" t="s">
        <v>211</v>
      </c>
      <c r="AT297" s="211" t="s">
        <v>126</v>
      </c>
      <c r="AU297" s="211" t="s">
        <v>80</v>
      </c>
      <c r="AY297" s="17" t="s">
        <v>123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7" t="s">
        <v>78</v>
      </c>
      <c r="BK297" s="212">
        <f>ROUND(I297*H297,2)</f>
        <v>0</v>
      </c>
      <c r="BL297" s="17" t="s">
        <v>211</v>
      </c>
      <c r="BM297" s="211" t="s">
        <v>389</v>
      </c>
    </row>
    <row r="298" spans="2:51" s="13" customFormat="1" ht="11.25">
      <c r="B298" s="213"/>
      <c r="C298" s="214"/>
      <c r="D298" s="215" t="s">
        <v>132</v>
      </c>
      <c r="E298" s="216" t="s">
        <v>1</v>
      </c>
      <c r="F298" s="217" t="s">
        <v>390</v>
      </c>
      <c r="G298" s="214"/>
      <c r="H298" s="218">
        <v>13.915</v>
      </c>
      <c r="I298" s="219"/>
      <c r="J298" s="214"/>
      <c r="K298" s="214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132</v>
      </c>
      <c r="AU298" s="224" t="s">
        <v>80</v>
      </c>
      <c r="AV298" s="13" t="s">
        <v>80</v>
      </c>
      <c r="AW298" s="13" t="s">
        <v>30</v>
      </c>
      <c r="AX298" s="13" t="s">
        <v>73</v>
      </c>
      <c r="AY298" s="224" t="s">
        <v>123</v>
      </c>
    </row>
    <row r="299" spans="2:51" s="14" customFormat="1" ht="11.25">
      <c r="B299" s="225"/>
      <c r="C299" s="226"/>
      <c r="D299" s="215" t="s">
        <v>132</v>
      </c>
      <c r="E299" s="227" t="s">
        <v>1</v>
      </c>
      <c r="F299" s="228" t="s">
        <v>134</v>
      </c>
      <c r="G299" s="226"/>
      <c r="H299" s="229">
        <v>13.915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AT299" s="235" t="s">
        <v>132</v>
      </c>
      <c r="AU299" s="235" t="s">
        <v>80</v>
      </c>
      <c r="AV299" s="14" t="s">
        <v>130</v>
      </c>
      <c r="AW299" s="14" t="s">
        <v>30</v>
      </c>
      <c r="AX299" s="14" t="s">
        <v>78</v>
      </c>
      <c r="AY299" s="235" t="s">
        <v>123</v>
      </c>
    </row>
    <row r="300" spans="1:65" s="2" customFormat="1" ht="16.5" customHeight="1">
      <c r="A300" s="34"/>
      <c r="B300" s="35"/>
      <c r="C300" s="199" t="s">
        <v>391</v>
      </c>
      <c r="D300" s="199" t="s">
        <v>126</v>
      </c>
      <c r="E300" s="200" t="s">
        <v>392</v>
      </c>
      <c r="F300" s="201" t="s">
        <v>393</v>
      </c>
      <c r="G300" s="202" t="s">
        <v>139</v>
      </c>
      <c r="H300" s="203">
        <v>13.915</v>
      </c>
      <c r="I300" s="204"/>
      <c r="J300" s="205">
        <f>ROUND(I300*H300,2)</f>
        <v>0</v>
      </c>
      <c r="K300" s="206"/>
      <c r="L300" s="39"/>
      <c r="M300" s="207" t="s">
        <v>1</v>
      </c>
      <c r="N300" s="208" t="s">
        <v>38</v>
      </c>
      <c r="O300" s="71"/>
      <c r="P300" s="209">
        <f>O300*H300</f>
        <v>0</v>
      </c>
      <c r="Q300" s="209">
        <v>0.0137</v>
      </c>
      <c r="R300" s="209">
        <f>Q300*H300</f>
        <v>0.19063549999999999</v>
      </c>
      <c r="S300" s="209">
        <v>0</v>
      </c>
      <c r="T300" s="210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1" t="s">
        <v>211</v>
      </c>
      <c r="AT300" s="211" t="s">
        <v>126</v>
      </c>
      <c r="AU300" s="211" t="s">
        <v>80</v>
      </c>
      <c r="AY300" s="17" t="s">
        <v>123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7" t="s">
        <v>78</v>
      </c>
      <c r="BK300" s="212">
        <f>ROUND(I300*H300,2)</f>
        <v>0</v>
      </c>
      <c r="BL300" s="17" t="s">
        <v>211</v>
      </c>
      <c r="BM300" s="211" t="s">
        <v>394</v>
      </c>
    </row>
    <row r="301" spans="2:51" s="13" customFormat="1" ht="11.25">
      <c r="B301" s="213"/>
      <c r="C301" s="214"/>
      <c r="D301" s="215" t="s">
        <v>132</v>
      </c>
      <c r="E301" s="216" t="s">
        <v>1</v>
      </c>
      <c r="F301" s="217" t="s">
        <v>390</v>
      </c>
      <c r="G301" s="214"/>
      <c r="H301" s="218">
        <v>13.915</v>
      </c>
      <c r="I301" s="219"/>
      <c r="J301" s="214"/>
      <c r="K301" s="214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132</v>
      </c>
      <c r="AU301" s="224" t="s">
        <v>80</v>
      </c>
      <c r="AV301" s="13" t="s">
        <v>80</v>
      </c>
      <c r="AW301" s="13" t="s">
        <v>30</v>
      </c>
      <c r="AX301" s="13" t="s">
        <v>73</v>
      </c>
      <c r="AY301" s="224" t="s">
        <v>123</v>
      </c>
    </row>
    <row r="302" spans="2:51" s="14" customFormat="1" ht="11.25">
      <c r="B302" s="225"/>
      <c r="C302" s="226"/>
      <c r="D302" s="215" t="s">
        <v>132</v>
      </c>
      <c r="E302" s="227" t="s">
        <v>1</v>
      </c>
      <c r="F302" s="228" t="s">
        <v>134</v>
      </c>
      <c r="G302" s="226"/>
      <c r="H302" s="229">
        <v>13.915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132</v>
      </c>
      <c r="AU302" s="235" t="s">
        <v>80</v>
      </c>
      <c r="AV302" s="14" t="s">
        <v>130</v>
      </c>
      <c r="AW302" s="14" t="s">
        <v>30</v>
      </c>
      <c r="AX302" s="14" t="s">
        <v>78</v>
      </c>
      <c r="AY302" s="235" t="s">
        <v>123</v>
      </c>
    </row>
    <row r="303" spans="1:65" s="2" customFormat="1" ht="16.5" customHeight="1">
      <c r="A303" s="34"/>
      <c r="B303" s="35"/>
      <c r="C303" s="199" t="s">
        <v>395</v>
      </c>
      <c r="D303" s="199" t="s">
        <v>126</v>
      </c>
      <c r="E303" s="200" t="s">
        <v>396</v>
      </c>
      <c r="F303" s="201" t="s">
        <v>397</v>
      </c>
      <c r="G303" s="202" t="s">
        <v>183</v>
      </c>
      <c r="H303" s="203">
        <v>1</v>
      </c>
      <c r="I303" s="204"/>
      <c r="J303" s="205">
        <f>ROUND(I303*H303,2)</f>
        <v>0</v>
      </c>
      <c r="K303" s="206"/>
      <c r="L303" s="39"/>
      <c r="M303" s="207" t="s">
        <v>1</v>
      </c>
      <c r="N303" s="208" t="s">
        <v>38</v>
      </c>
      <c r="O303" s="71"/>
      <c r="P303" s="209">
        <f>O303*H303</f>
        <v>0</v>
      </c>
      <c r="Q303" s="209">
        <v>0.0137</v>
      </c>
      <c r="R303" s="209">
        <f>Q303*H303</f>
        <v>0.0137</v>
      </c>
      <c r="S303" s="209">
        <v>0</v>
      </c>
      <c r="T303" s="210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1" t="s">
        <v>211</v>
      </c>
      <c r="AT303" s="211" t="s">
        <v>126</v>
      </c>
      <c r="AU303" s="211" t="s">
        <v>80</v>
      </c>
      <c r="AY303" s="17" t="s">
        <v>123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7" t="s">
        <v>78</v>
      </c>
      <c r="BK303" s="212">
        <f>ROUND(I303*H303,2)</f>
        <v>0</v>
      </c>
      <c r="BL303" s="17" t="s">
        <v>211</v>
      </c>
      <c r="BM303" s="211" t="s">
        <v>398</v>
      </c>
    </row>
    <row r="304" spans="2:51" s="13" customFormat="1" ht="11.25">
      <c r="B304" s="213"/>
      <c r="C304" s="214"/>
      <c r="D304" s="215" t="s">
        <v>132</v>
      </c>
      <c r="E304" s="216" t="s">
        <v>1</v>
      </c>
      <c r="F304" s="217" t="s">
        <v>78</v>
      </c>
      <c r="G304" s="214"/>
      <c r="H304" s="218">
        <v>1</v>
      </c>
      <c r="I304" s="219"/>
      <c r="J304" s="214"/>
      <c r="K304" s="214"/>
      <c r="L304" s="220"/>
      <c r="M304" s="221"/>
      <c r="N304" s="222"/>
      <c r="O304" s="222"/>
      <c r="P304" s="222"/>
      <c r="Q304" s="222"/>
      <c r="R304" s="222"/>
      <c r="S304" s="222"/>
      <c r="T304" s="223"/>
      <c r="AT304" s="224" t="s">
        <v>132</v>
      </c>
      <c r="AU304" s="224" t="s">
        <v>80</v>
      </c>
      <c r="AV304" s="13" t="s">
        <v>80</v>
      </c>
      <c r="AW304" s="13" t="s">
        <v>30</v>
      </c>
      <c r="AX304" s="13" t="s">
        <v>73</v>
      </c>
      <c r="AY304" s="224" t="s">
        <v>123</v>
      </c>
    </row>
    <row r="305" spans="2:51" s="14" customFormat="1" ht="11.25">
      <c r="B305" s="225"/>
      <c r="C305" s="226"/>
      <c r="D305" s="215" t="s">
        <v>132</v>
      </c>
      <c r="E305" s="227" t="s">
        <v>1</v>
      </c>
      <c r="F305" s="228" t="s">
        <v>134</v>
      </c>
      <c r="G305" s="226"/>
      <c r="H305" s="229">
        <v>1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AT305" s="235" t="s">
        <v>132</v>
      </c>
      <c r="AU305" s="235" t="s">
        <v>80</v>
      </c>
      <c r="AV305" s="14" t="s">
        <v>130</v>
      </c>
      <c r="AW305" s="14" t="s">
        <v>30</v>
      </c>
      <c r="AX305" s="14" t="s">
        <v>78</v>
      </c>
      <c r="AY305" s="235" t="s">
        <v>123</v>
      </c>
    </row>
    <row r="306" spans="1:65" s="2" customFormat="1" ht="16.5" customHeight="1">
      <c r="A306" s="34"/>
      <c r="B306" s="35"/>
      <c r="C306" s="199" t="s">
        <v>399</v>
      </c>
      <c r="D306" s="199" t="s">
        <v>126</v>
      </c>
      <c r="E306" s="200" t="s">
        <v>400</v>
      </c>
      <c r="F306" s="201" t="s">
        <v>401</v>
      </c>
      <c r="G306" s="202" t="s">
        <v>183</v>
      </c>
      <c r="H306" s="203">
        <v>1</v>
      </c>
      <c r="I306" s="204"/>
      <c r="J306" s="205">
        <f>ROUND(I306*H306,2)</f>
        <v>0</v>
      </c>
      <c r="K306" s="206"/>
      <c r="L306" s="39"/>
      <c r="M306" s="207" t="s">
        <v>1</v>
      </c>
      <c r="N306" s="208" t="s">
        <v>38</v>
      </c>
      <c r="O306" s="71"/>
      <c r="P306" s="209">
        <f>O306*H306</f>
        <v>0</v>
      </c>
      <c r="Q306" s="209">
        <v>0.0137</v>
      </c>
      <c r="R306" s="209">
        <f>Q306*H306</f>
        <v>0.0137</v>
      </c>
      <c r="S306" s="209">
        <v>0</v>
      </c>
      <c r="T306" s="210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1" t="s">
        <v>211</v>
      </c>
      <c r="AT306" s="211" t="s">
        <v>126</v>
      </c>
      <c r="AU306" s="211" t="s">
        <v>80</v>
      </c>
      <c r="AY306" s="17" t="s">
        <v>123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17" t="s">
        <v>78</v>
      </c>
      <c r="BK306" s="212">
        <f>ROUND(I306*H306,2)</f>
        <v>0</v>
      </c>
      <c r="BL306" s="17" t="s">
        <v>211</v>
      </c>
      <c r="BM306" s="211" t="s">
        <v>402</v>
      </c>
    </row>
    <row r="307" spans="2:51" s="13" customFormat="1" ht="11.25">
      <c r="B307" s="213"/>
      <c r="C307" s="214"/>
      <c r="D307" s="215" t="s">
        <v>132</v>
      </c>
      <c r="E307" s="216" t="s">
        <v>1</v>
      </c>
      <c r="F307" s="217" t="s">
        <v>78</v>
      </c>
      <c r="G307" s="214"/>
      <c r="H307" s="218">
        <v>1</v>
      </c>
      <c r="I307" s="219"/>
      <c r="J307" s="214"/>
      <c r="K307" s="214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132</v>
      </c>
      <c r="AU307" s="224" t="s">
        <v>80</v>
      </c>
      <c r="AV307" s="13" t="s">
        <v>80</v>
      </c>
      <c r="AW307" s="13" t="s">
        <v>30</v>
      </c>
      <c r="AX307" s="13" t="s">
        <v>73</v>
      </c>
      <c r="AY307" s="224" t="s">
        <v>123</v>
      </c>
    </row>
    <row r="308" spans="2:51" s="14" customFormat="1" ht="11.25">
      <c r="B308" s="225"/>
      <c r="C308" s="226"/>
      <c r="D308" s="215" t="s">
        <v>132</v>
      </c>
      <c r="E308" s="227" t="s">
        <v>1</v>
      </c>
      <c r="F308" s="228" t="s">
        <v>134</v>
      </c>
      <c r="G308" s="226"/>
      <c r="H308" s="229">
        <v>1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AT308" s="235" t="s">
        <v>132</v>
      </c>
      <c r="AU308" s="235" t="s">
        <v>80</v>
      </c>
      <c r="AV308" s="14" t="s">
        <v>130</v>
      </c>
      <c r="AW308" s="14" t="s">
        <v>30</v>
      </c>
      <c r="AX308" s="14" t="s">
        <v>78</v>
      </c>
      <c r="AY308" s="235" t="s">
        <v>123</v>
      </c>
    </row>
    <row r="309" spans="1:65" s="2" customFormat="1" ht="16.5" customHeight="1">
      <c r="A309" s="34"/>
      <c r="B309" s="35"/>
      <c r="C309" s="199" t="s">
        <v>403</v>
      </c>
      <c r="D309" s="199" t="s">
        <v>126</v>
      </c>
      <c r="E309" s="200" t="s">
        <v>404</v>
      </c>
      <c r="F309" s="201" t="s">
        <v>405</v>
      </c>
      <c r="G309" s="202" t="s">
        <v>139</v>
      </c>
      <c r="H309" s="203">
        <v>13.915</v>
      </c>
      <c r="I309" s="204"/>
      <c r="J309" s="205">
        <f>ROUND(I309*H309,2)</f>
        <v>0</v>
      </c>
      <c r="K309" s="206"/>
      <c r="L309" s="39"/>
      <c r="M309" s="207" t="s">
        <v>1</v>
      </c>
      <c r="N309" s="208" t="s">
        <v>38</v>
      </c>
      <c r="O309" s="71"/>
      <c r="P309" s="209">
        <f>O309*H309</f>
        <v>0</v>
      </c>
      <c r="Q309" s="209">
        <v>0.0137</v>
      </c>
      <c r="R309" s="209">
        <f>Q309*H309</f>
        <v>0.19063549999999999</v>
      </c>
      <c r="S309" s="209">
        <v>0</v>
      </c>
      <c r="T309" s="210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1" t="s">
        <v>211</v>
      </c>
      <c r="AT309" s="211" t="s">
        <v>126</v>
      </c>
      <c r="AU309" s="211" t="s">
        <v>80</v>
      </c>
      <c r="AY309" s="17" t="s">
        <v>123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17" t="s">
        <v>78</v>
      </c>
      <c r="BK309" s="212">
        <f>ROUND(I309*H309,2)</f>
        <v>0</v>
      </c>
      <c r="BL309" s="17" t="s">
        <v>211</v>
      </c>
      <c r="BM309" s="211" t="s">
        <v>406</v>
      </c>
    </row>
    <row r="310" spans="2:51" s="13" customFormat="1" ht="11.25">
      <c r="B310" s="213"/>
      <c r="C310" s="214"/>
      <c r="D310" s="215" t="s">
        <v>132</v>
      </c>
      <c r="E310" s="216" t="s">
        <v>1</v>
      </c>
      <c r="F310" s="217" t="s">
        <v>407</v>
      </c>
      <c r="G310" s="214"/>
      <c r="H310" s="218">
        <v>13.915</v>
      </c>
      <c r="I310" s="219"/>
      <c r="J310" s="214"/>
      <c r="K310" s="214"/>
      <c r="L310" s="220"/>
      <c r="M310" s="221"/>
      <c r="N310" s="222"/>
      <c r="O310" s="222"/>
      <c r="P310" s="222"/>
      <c r="Q310" s="222"/>
      <c r="R310" s="222"/>
      <c r="S310" s="222"/>
      <c r="T310" s="223"/>
      <c r="AT310" s="224" t="s">
        <v>132</v>
      </c>
      <c r="AU310" s="224" t="s">
        <v>80</v>
      </c>
      <c r="AV310" s="13" t="s">
        <v>80</v>
      </c>
      <c r="AW310" s="13" t="s">
        <v>30</v>
      </c>
      <c r="AX310" s="13" t="s">
        <v>73</v>
      </c>
      <c r="AY310" s="224" t="s">
        <v>123</v>
      </c>
    </row>
    <row r="311" spans="2:51" s="14" customFormat="1" ht="11.25">
      <c r="B311" s="225"/>
      <c r="C311" s="226"/>
      <c r="D311" s="215" t="s">
        <v>132</v>
      </c>
      <c r="E311" s="227" t="s">
        <v>1</v>
      </c>
      <c r="F311" s="228" t="s">
        <v>134</v>
      </c>
      <c r="G311" s="226"/>
      <c r="H311" s="229">
        <v>13.915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AT311" s="235" t="s">
        <v>132</v>
      </c>
      <c r="AU311" s="235" t="s">
        <v>80</v>
      </c>
      <c r="AV311" s="14" t="s">
        <v>130</v>
      </c>
      <c r="AW311" s="14" t="s">
        <v>30</v>
      </c>
      <c r="AX311" s="14" t="s">
        <v>78</v>
      </c>
      <c r="AY311" s="235" t="s">
        <v>123</v>
      </c>
    </row>
    <row r="312" spans="1:65" s="2" customFormat="1" ht="16.5" customHeight="1">
      <c r="A312" s="34"/>
      <c r="B312" s="35"/>
      <c r="C312" s="199" t="s">
        <v>408</v>
      </c>
      <c r="D312" s="199" t="s">
        <v>126</v>
      </c>
      <c r="E312" s="200" t="s">
        <v>409</v>
      </c>
      <c r="F312" s="201" t="s">
        <v>410</v>
      </c>
      <c r="G312" s="202" t="s">
        <v>139</v>
      </c>
      <c r="H312" s="203">
        <v>13.915</v>
      </c>
      <c r="I312" s="204"/>
      <c r="J312" s="205">
        <f>ROUND(I312*H312,2)</f>
        <v>0</v>
      </c>
      <c r="K312" s="206"/>
      <c r="L312" s="39"/>
      <c r="M312" s="207" t="s">
        <v>1</v>
      </c>
      <c r="N312" s="208" t="s">
        <v>38</v>
      </c>
      <c r="O312" s="71"/>
      <c r="P312" s="209">
        <f>O312*H312</f>
        <v>0</v>
      </c>
      <c r="Q312" s="209">
        <v>0.0137</v>
      </c>
      <c r="R312" s="209">
        <f>Q312*H312</f>
        <v>0.19063549999999999</v>
      </c>
      <c r="S312" s="209">
        <v>0</v>
      </c>
      <c r="T312" s="210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1" t="s">
        <v>211</v>
      </c>
      <c r="AT312" s="211" t="s">
        <v>126</v>
      </c>
      <c r="AU312" s="211" t="s">
        <v>80</v>
      </c>
      <c r="AY312" s="17" t="s">
        <v>123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7" t="s">
        <v>78</v>
      </c>
      <c r="BK312" s="212">
        <f>ROUND(I312*H312,2)</f>
        <v>0</v>
      </c>
      <c r="BL312" s="17" t="s">
        <v>211</v>
      </c>
      <c r="BM312" s="211" t="s">
        <v>411</v>
      </c>
    </row>
    <row r="313" spans="2:51" s="13" customFormat="1" ht="11.25">
      <c r="B313" s="213"/>
      <c r="C313" s="214"/>
      <c r="D313" s="215" t="s">
        <v>132</v>
      </c>
      <c r="E313" s="216" t="s">
        <v>1</v>
      </c>
      <c r="F313" s="217" t="s">
        <v>407</v>
      </c>
      <c r="G313" s="214"/>
      <c r="H313" s="218">
        <v>13.915</v>
      </c>
      <c r="I313" s="219"/>
      <c r="J313" s="214"/>
      <c r="K313" s="214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132</v>
      </c>
      <c r="AU313" s="224" t="s">
        <v>80</v>
      </c>
      <c r="AV313" s="13" t="s">
        <v>80</v>
      </c>
      <c r="AW313" s="13" t="s">
        <v>30</v>
      </c>
      <c r="AX313" s="13" t="s">
        <v>73</v>
      </c>
      <c r="AY313" s="224" t="s">
        <v>123</v>
      </c>
    </row>
    <row r="314" spans="2:51" s="14" customFormat="1" ht="11.25">
      <c r="B314" s="225"/>
      <c r="C314" s="226"/>
      <c r="D314" s="215" t="s">
        <v>132</v>
      </c>
      <c r="E314" s="227" t="s">
        <v>1</v>
      </c>
      <c r="F314" s="228" t="s">
        <v>134</v>
      </c>
      <c r="G314" s="226"/>
      <c r="H314" s="229">
        <v>13.915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4"/>
      <c r="AT314" s="235" t="s">
        <v>132</v>
      </c>
      <c r="AU314" s="235" t="s">
        <v>80</v>
      </c>
      <c r="AV314" s="14" t="s">
        <v>130</v>
      </c>
      <c r="AW314" s="14" t="s">
        <v>30</v>
      </c>
      <c r="AX314" s="14" t="s">
        <v>78</v>
      </c>
      <c r="AY314" s="235" t="s">
        <v>123</v>
      </c>
    </row>
    <row r="315" spans="1:65" s="2" customFormat="1" ht="16.5" customHeight="1">
      <c r="A315" s="34"/>
      <c r="B315" s="35"/>
      <c r="C315" s="199" t="s">
        <v>412</v>
      </c>
      <c r="D315" s="199" t="s">
        <v>126</v>
      </c>
      <c r="E315" s="200" t="s">
        <v>413</v>
      </c>
      <c r="F315" s="201" t="s">
        <v>323</v>
      </c>
      <c r="G315" s="202" t="s">
        <v>324</v>
      </c>
      <c r="H315" s="246"/>
      <c r="I315" s="204"/>
      <c r="J315" s="205">
        <f>ROUND(I315*H315,2)</f>
        <v>0</v>
      </c>
      <c r="K315" s="206"/>
      <c r="L315" s="39"/>
      <c r="M315" s="207" t="s">
        <v>1</v>
      </c>
      <c r="N315" s="208" t="s">
        <v>38</v>
      </c>
      <c r="O315" s="71"/>
      <c r="P315" s="209">
        <f>O315*H315</f>
        <v>0</v>
      </c>
      <c r="Q315" s="209">
        <v>0</v>
      </c>
      <c r="R315" s="209">
        <f>Q315*H315</f>
        <v>0</v>
      </c>
      <c r="S315" s="209">
        <v>0</v>
      </c>
      <c r="T315" s="210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1" t="s">
        <v>211</v>
      </c>
      <c r="AT315" s="211" t="s">
        <v>126</v>
      </c>
      <c r="AU315" s="211" t="s">
        <v>80</v>
      </c>
      <c r="AY315" s="17" t="s">
        <v>123</v>
      </c>
      <c r="BE315" s="212">
        <f>IF(N315="základní",J315,0)</f>
        <v>0</v>
      </c>
      <c r="BF315" s="212">
        <f>IF(N315="snížená",J315,0)</f>
        <v>0</v>
      </c>
      <c r="BG315" s="212">
        <f>IF(N315="zákl. přenesená",J315,0)</f>
        <v>0</v>
      </c>
      <c r="BH315" s="212">
        <f>IF(N315="sníž. přenesená",J315,0)</f>
        <v>0</v>
      </c>
      <c r="BI315" s="212">
        <f>IF(N315="nulová",J315,0)</f>
        <v>0</v>
      </c>
      <c r="BJ315" s="17" t="s">
        <v>78</v>
      </c>
      <c r="BK315" s="212">
        <f>ROUND(I315*H315,2)</f>
        <v>0</v>
      </c>
      <c r="BL315" s="17" t="s">
        <v>211</v>
      </c>
      <c r="BM315" s="211" t="s">
        <v>414</v>
      </c>
    </row>
    <row r="316" spans="2:63" s="12" customFormat="1" ht="22.9" customHeight="1">
      <c r="B316" s="183"/>
      <c r="C316" s="184"/>
      <c r="D316" s="185" t="s">
        <v>72</v>
      </c>
      <c r="E316" s="197" t="s">
        <v>415</v>
      </c>
      <c r="F316" s="197" t="s">
        <v>416</v>
      </c>
      <c r="G316" s="184"/>
      <c r="H316" s="184"/>
      <c r="I316" s="187"/>
      <c r="J316" s="198">
        <f>BK316</f>
        <v>0</v>
      </c>
      <c r="K316" s="184"/>
      <c r="L316" s="189"/>
      <c r="M316" s="190"/>
      <c r="N316" s="191"/>
      <c r="O316" s="191"/>
      <c r="P316" s="192">
        <f>SUM(P317:P319)</f>
        <v>0</v>
      </c>
      <c r="Q316" s="191"/>
      <c r="R316" s="192">
        <f>SUM(R317:R319)</f>
        <v>0</v>
      </c>
      <c r="S316" s="191"/>
      <c r="T316" s="193">
        <f>SUM(T317:T319)</f>
        <v>0</v>
      </c>
      <c r="AR316" s="194" t="s">
        <v>80</v>
      </c>
      <c r="AT316" s="195" t="s">
        <v>72</v>
      </c>
      <c r="AU316" s="195" t="s">
        <v>78</v>
      </c>
      <c r="AY316" s="194" t="s">
        <v>123</v>
      </c>
      <c r="BK316" s="196">
        <f>SUM(BK317:BK319)</f>
        <v>0</v>
      </c>
    </row>
    <row r="317" spans="1:65" s="2" customFormat="1" ht="16.5" customHeight="1">
      <c r="A317" s="34"/>
      <c r="B317" s="35"/>
      <c r="C317" s="199" t="s">
        <v>417</v>
      </c>
      <c r="D317" s="199" t="s">
        <v>126</v>
      </c>
      <c r="E317" s="200" t="s">
        <v>418</v>
      </c>
      <c r="F317" s="201" t="s">
        <v>419</v>
      </c>
      <c r="G317" s="202" t="s">
        <v>139</v>
      </c>
      <c r="H317" s="203">
        <v>244.18</v>
      </c>
      <c r="I317" s="204"/>
      <c r="J317" s="205">
        <f>ROUND(I317*H317,2)</f>
        <v>0</v>
      </c>
      <c r="K317" s="206"/>
      <c r="L317" s="39"/>
      <c r="M317" s="207" t="s">
        <v>1</v>
      </c>
      <c r="N317" s="208" t="s">
        <v>38</v>
      </c>
      <c r="O317" s="71"/>
      <c r="P317" s="209">
        <f>O317*H317</f>
        <v>0</v>
      </c>
      <c r="Q317" s="209">
        <v>0</v>
      </c>
      <c r="R317" s="209">
        <f>Q317*H317</f>
        <v>0</v>
      </c>
      <c r="S317" s="209">
        <v>0</v>
      </c>
      <c r="T317" s="210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1" t="s">
        <v>211</v>
      </c>
      <c r="AT317" s="211" t="s">
        <v>126</v>
      </c>
      <c r="AU317" s="211" t="s">
        <v>80</v>
      </c>
      <c r="AY317" s="17" t="s">
        <v>123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17" t="s">
        <v>78</v>
      </c>
      <c r="BK317" s="212">
        <f>ROUND(I317*H317,2)</f>
        <v>0</v>
      </c>
      <c r="BL317" s="17" t="s">
        <v>211</v>
      </c>
      <c r="BM317" s="211" t="s">
        <v>420</v>
      </c>
    </row>
    <row r="318" spans="2:51" s="13" customFormat="1" ht="11.25">
      <c r="B318" s="213"/>
      <c r="C318" s="214"/>
      <c r="D318" s="215" t="s">
        <v>132</v>
      </c>
      <c r="E318" s="216" t="s">
        <v>1</v>
      </c>
      <c r="F318" s="217" t="s">
        <v>421</v>
      </c>
      <c r="G318" s="214"/>
      <c r="H318" s="218">
        <v>244.18</v>
      </c>
      <c r="I318" s="219"/>
      <c r="J318" s="214"/>
      <c r="K318" s="214"/>
      <c r="L318" s="220"/>
      <c r="M318" s="221"/>
      <c r="N318" s="222"/>
      <c r="O318" s="222"/>
      <c r="P318" s="222"/>
      <c r="Q318" s="222"/>
      <c r="R318" s="222"/>
      <c r="S318" s="222"/>
      <c r="T318" s="223"/>
      <c r="AT318" s="224" t="s">
        <v>132</v>
      </c>
      <c r="AU318" s="224" t="s">
        <v>80</v>
      </c>
      <c r="AV318" s="13" t="s">
        <v>80</v>
      </c>
      <c r="AW318" s="13" t="s">
        <v>30</v>
      </c>
      <c r="AX318" s="13" t="s">
        <v>73</v>
      </c>
      <c r="AY318" s="224" t="s">
        <v>123</v>
      </c>
    </row>
    <row r="319" spans="2:51" s="14" customFormat="1" ht="11.25">
      <c r="B319" s="225"/>
      <c r="C319" s="226"/>
      <c r="D319" s="215" t="s">
        <v>132</v>
      </c>
      <c r="E319" s="227" t="s">
        <v>1</v>
      </c>
      <c r="F319" s="228" t="s">
        <v>134</v>
      </c>
      <c r="G319" s="226"/>
      <c r="H319" s="229">
        <v>244.18</v>
      </c>
      <c r="I319" s="230"/>
      <c r="J319" s="226"/>
      <c r="K319" s="226"/>
      <c r="L319" s="231"/>
      <c r="M319" s="232"/>
      <c r="N319" s="233"/>
      <c r="O319" s="233"/>
      <c r="P319" s="233"/>
      <c r="Q319" s="233"/>
      <c r="R319" s="233"/>
      <c r="S319" s="233"/>
      <c r="T319" s="234"/>
      <c r="AT319" s="235" t="s">
        <v>132</v>
      </c>
      <c r="AU319" s="235" t="s">
        <v>80</v>
      </c>
      <c r="AV319" s="14" t="s">
        <v>130</v>
      </c>
      <c r="AW319" s="14" t="s">
        <v>30</v>
      </c>
      <c r="AX319" s="14" t="s">
        <v>78</v>
      </c>
      <c r="AY319" s="235" t="s">
        <v>123</v>
      </c>
    </row>
    <row r="320" spans="2:63" s="12" customFormat="1" ht="22.9" customHeight="1">
      <c r="B320" s="183"/>
      <c r="C320" s="184"/>
      <c r="D320" s="185" t="s">
        <v>72</v>
      </c>
      <c r="E320" s="197" t="s">
        <v>422</v>
      </c>
      <c r="F320" s="197" t="s">
        <v>423</v>
      </c>
      <c r="G320" s="184"/>
      <c r="H320" s="184"/>
      <c r="I320" s="187"/>
      <c r="J320" s="198">
        <f>BK320</f>
        <v>0</v>
      </c>
      <c r="K320" s="184"/>
      <c r="L320" s="189"/>
      <c r="M320" s="190"/>
      <c r="N320" s="191"/>
      <c r="O320" s="191"/>
      <c r="P320" s="192">
        <f>SUM(P321:P327)</f>
        <v>0</v>
      </c>
      <c r="Q320" s="191"/>
      <c r="R320" s="192">
        <f>SUM(R321:R327)</f>
        <v>0.06897871</v>
      </c>
      <c r="S320" s="191"/>
      <c r="T320" s="193">
        <f>SUM(T321:T327)</f>
        <v>0.028610000000000003</v>
      </c>
      <c r="AR320" s="194" t="s">
        <v>80</v>
      </c>
      <c r="AT320" s="195" t="s">
        <v>72</v>
      </c>
      <c r="AU320" s="195" t="s">
        <v>78</v>
      </c>
      <c r="AY320" s="194" t="s">
        <v>123</v>
      </c>
      <c r="BK320" s="196">
        <f>SUM(BK321:BK327)</f>
        <v>0</v>
      </c>
    </row>
    <row r="321" spans="1:65" s="2" customFormat="1" ht="21.75" customHeight="1">
      <c r="A321" s="34"/>
      <c r="B321" s="35"/>
      <c r="C321" s="199" t="s">
        <v>424</v>
      </c>
      <c r="D321" s="199" t="s">
        <v>126</v>
      </c>
      <c r="E321" s="200" t="s">
        <v>425</v>
      </c>
      <c r="F321" s="201" t="s">
        <v>426</v>
      </c>
      <c r="G321" s="202" t="s">
        <v>139</v>
      </c>
      <c r="H321" s="203">
        <v>2.861</v>
      </c>
      <c r="I321" s="204"/>
      <c r="J321" s="205">
        <f>ROUND(I321*H321,2)</f>
        <v>0</v>
      </c>
      <c r="K321" s="206"/>
      <c r="L321" s="39"/>
      <c r="M321" s="207" t="s">
        <v>1</v>
      </c>
      <c r="N321" s="208" t="s">
        <v>38</v>
      </c>
      <c r="O321" s="71"/>
      <c r="P321" s="209">
        <f>O321*H321</f>
        <v>0</v>
      </c>
      <c r="Q321" s="209">
        <v>0</v>
      </c>
      <c r="R321" s="209">
        <f>Q321*H321</f>
        <v>0</v>
      </c>
      <c r="S321" s="209">
        <v>0.01</v>
      </c>
      <c r="T321" s="210">
        <f>S321*H321</f>
        <v>0.028610000000000003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1" t="s">
        <v>211</v>
      </c>
      <c r="AT321" s="211" t="s">
        <v>126</v>
      </c>
      <c r="AU321" s="211" t="s">
        <v>80</v>
      </c>
      <c r="AY321" s="17" t="s">
        <v>123</v>
      </c>
      <c r="BE321" s="212">
        <f>IF(N321="základní",J321,0)</f>
        <v>0</v>
      </c>
      <c r="BF321" s="212">
        <f>IF(N321="snížená",J321,0)</f>
        <v>0</v>
      </c>
      <c r="BG321" s="212">
        <f>IF(N321="zákl. přenesená",J321,0)</f>
        <v>0</v>
      </c>
      <c r="BH321" s="212">
        <f>IF(N321="sníž. přenesená",J321,0)</f>
        <v>0</v>
      </c>
      <c r="BI321" s="212">
        <f>IF(N321="nulová",J321,0)</f>
        <v>0</v>
      </c>
      <c r="BJ321" s="17" t="s">
        <v>78</v>
      </c>
      <c r="BK321" s="212">
        <f>ROUND(I321*H321,2)</f>
        <v>0</v>
      </c>
      <c r="BL321" s="17" t="s">
        <v>211</v>
      </c>
      <c r="BM321" s="211" t="s">
        <v>427</v>
      </c>
    </row>
    <row r="322" spans="2:51" s="13" customFormat="1" ht="11.25">
      <c r="B322" s="213"/>
      <c r="C322" s="214"/>
      <c r="D322" s="215" t="s">
        <v>132</v>
      </c>
      <c r="E322" s="216" t="s">
        <v>1</v>
      </c>
      <c r="F322" s="217" t="s">
        <v>428</v>
      </c>
      <c r="G322" s="214"/>
      <c r="H322" s="218">
        <v>2.861</v>
      </c>
      <c r="I322" s="219"/>
      <c r="J322" s="214"/>
      <c r="K322" s="214"/>
      <c r="L322" s="220"/>
      <c r="M322" s="221"/>
      <c r="N322" s="222"/>
      <c r="O322" s="222"/>
      <c r="P322" s="222"/>
      <c r="Q322" s="222"/>
      <c r="R322" s="222"/>
      <c r="S322" s="222"/>
      <c r="T322" s="223"/>
      <c r="AT322" s="224" t="s">
        <v>132</v>
      </c>
      <c r="AU322" s="224" t="s">
        <v>80</v>
      </c>
      <c r="AV322" s="13" t="s">
        <v>80</v>
      </c>
      <c r="AW322" s="13" t="s">
        <v>30</v>
      </c>
      <c r="AX322" s="13" t="s">
        <v>73</v>
      </c>
      <c r="AY322" s="224" t="s">
        <v>123</v>
      </c>
    </row>
    <row r="323" spans="2:51" s="14" customFormat="1" ht="11.25">
      <c r="B323" s="225"/>
      <c r="C323" s="226"/>
      <c r="D323" s="215" t="s">
        <v>132</v>
      </c>
      <c r="E323" s="227" t="s">
        <v>1</v>
      </c>
      <c r="F323" s="228" t="s">
        <v>134</v>
      </c>
      <c r="G323" s="226"/>
      <c r="H323" s="229">
        <v>2.861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AT323" s="235" t="s">
        <v>132</v>
      </c>
      <c r="AU323" s="235" t="s">
        <v>80</v>
      </c>
      <c r="AV323" s="14" t="s">
        <v>130</v>
      </c>
      <c r="AW323" s="14" t="s">
        <v>30</v>
      </c>
      <c r="AX323" s="14" t="s">
        <v>78</v>
      </c>
      <c r="AY323" s="235" t="s">
        <v>123</v>
      </c>
    </row>
    <row r="324" spans="1:65" s="2" customFormat="1" ht="16.5" customHeight="1">
      <c r="A324" s="34"/>
      <c r="B324" s="35"/>
      <c r="C324" s="199" t="s">
        <v>429</v>
      </c>
      <c r="D324" s="199" t="s">
        <v>126</v>
      </c>
      <c r="E324" s="200" t="s">
        <v>430</v>
      </c>
      <c r="F324" s="201" t="s">
        <v>431</v>
      </c>
      <c r="G324" s="202" t="s">
        <v>139</v>
      </c>
      <c r="H324" s="203">
        <v>2.861</v>
      </c>
      <c r="I324" s="204"/>
      <c r="J324" s="205">
        <f>ROUND(I324*H324,2)</f>
        <v>0</v>
      </c>
      <c r="K324" s="206"/>
      <c r="L324" s="39"/>
      <c r="M324" s="207" t="s">
        <v>1</v>
      </c>
      <c r="N324" s="208" t="s">
        <v>38</v>
      </c>
      <c r="O324" s="71"/>
      <c r="P324" s="209">
        <f>O324*H324</f>
        <v>0</v>
      </c>
      <c r="Q324" s="209">
        <v>0.02411</v>
      </c>
      <c r="R324" s="209">
        <f>Q324*H324</f>
        <v>0.06897871</v>
      </c>
      <c r="S324" s="209">
        <v>0</v>
      </c>
      <c r="T324" s="210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1" t="s">
        <v>211</v>
      </c>
      <c r="AT324" s="211" t="s">
        <v>126</v>
      </c>
      <c r="AU324" s="211" t="s">
        <v>80</v>
      </c>
      <c r="AY324" s="17" t="s">
        <v>123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17" t="s">
        <v>78</v>
      </c>
      <c r="BK324" s="212">
        <f>ROUND(I324*H324,2)</f>
        <v>0</v>
      </c>
      <c r="BL324" s="17" t="s">
        <v>211</v>
      </c>
      <c r="BM324" s="211" t="s">
        <v>432</v>
      </c>
    </row>
    <row r="325" spans="2:51" s="13" customFormat="1" ht="11.25">
      <c r="B325" s="213"/>
      <c r="C325" s="214"/>
      <c r="D325" s="215" t="s">
        <v>132</v>
      </c>
      <c r="E325" s="216" t="s">
        <v>1</v>
      </c>
      <c r="F325" s="217" t="s">
        <v>433</v>
      </c>
      <c r="G325" s="214"/>
      <c r="H325" s="218">
        <v>2.861</v>
      </c>
      <c r="I325" s="219"/>
      <c r="J325" s="214"/>
      <c r="K325" s="214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132</v>
      </c>
      <c r="AU325" s="224" t="s">
        <v>80</v>
      </c>
      <c r="AV325" s="13" t="s">
        <v>80</v>
      </c>
      <c r="AW325" s="13" t="s">
        <v>30</v>
      </c>
      <c r="AX325" s="13" t="s">
        <v>73</v>
      </c>
      <c r="AY325" s="224" t="s">
        <v>123</v>
      </c>
    </row>
    <row r="326" spans="2:51" s="14" customFormat="1" ht="11.25">
      <c r="B326" s="225"/>
      <c r="C326" s="226"/>
      <c r="D326" s="215" t="s">
        <v>132</v>
      </c>
      <c r="E326" s="227" t="s">
        <v>1</v>
      </c>
      <c r="F326" s="228" t="s">
        <v>134</v>
      </c>
      <c r="G326" s="226"/>
      <c r="H326" s="229">
        <v>2.861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AT326" s="235" t="s">
        <v>132</v>
      </c>
      <c r="AU326" s="235" t="s">
        <v>80</v>
      </c>
      <c r="AV326" s="14" t="s">
        <v>130</v>
      </c>
      <c r="AW326" s="14" t="s">
        <v>30</v>
      </c>
      <c r="AX326" s="14" t="s">
        <v>78</v>
      </c>
      <c r="AY326" s="235" t="s">
        <v>123</v>
      </c>
    </row>
    <row r="327" spans="1:65" s="2" customFormat="1" ht="16.5" customHeight="1">
      <c r="A327" s="34"/>
      <c r="B327" s="35"/>
      <c r="C327" s="199" t="s">
        <v>434</v>
      </c>
      <c r="D327" s="199" t="s">
        <v>126</v>
      </c>
      <c r="E327" s="200" t="s">
        <v>435</v>
      </c>
      <c r="F327" s="201" t="s">
        <v>323</v>
      </c>
      <c r="G327" s="202" t="s">
        <v>324</v>
      </c>
      <c r="H327" s="246"/>
      <c r="I327" s="204"/>
      <c r="J327" s="205">
        <f>ROUND(I327*H327,2)</f>
        <v>0</v>
      </c>
      <c r="K327" s="206"/>
      <c r="L327" s="39"/>
      <c r="M327" s="207" t="s">
        <v>1</v>
      </c>
      <c r="N327" s="208" t="s">
        <v>38</v>
      </c>
      <c r="O327" s="71"/>
      <c r="P327" s="209">
        <f>O327*H327</f>
        <v>0</v>
      </c>
      <c r="Q327" s="209">
        <v>0</v>
      </c>
      <c r="R327" s="209">
        <f>Q327*H327</f>
        <v>0</v>
      </c>
      <c r="S327" s="209">
        <v>0</v>
      </c>
      <c r="T327" s="210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11" t="s">
        <v>211</v>
      </c>
      <c r="AT327" s="211" t="s">
        <v>126</v>
      </c>
      <c r="AU327" s="211" t="s">
        <v>80</v>
      </c>
      <c r="AY327" s="17" t="s">
        <v>123</v>
      </c>
      <c r="BE327" s="212">
        <f>IF(N327="základní",J327,0)</f>
        <v>0</v>
      </c>
      <c r="BF327" s="212">
        <f>IF(N327="snížená",J327,0)</f>
        <v>0</v>
      </c>
      <c r="BG327" s="212">
        <f>IF(N327="zákl. přenesená",J327,0)</f>
        <v>0</v>
      </c>
      <c r="BH327" s="212">
        <f>IF(N327="sníž. přenesená",J327,0)</f>
        <v>0</v>
      </c>
      <c r="BI327" s="212">
        <f>IF(N327="nulová",J327,0)</f>
        <v>0</v>
      </c>
      <c r="BJ327" s="17" t="s">
        <v>78</v>
      </c>
      <c r="BK327" s="212">
        <f>ROUND(I327*H327,2)</f>
        <v>0</v>
      </c>
      <c r="BL327" s="17" t="s">
        <v>211</v>
      </c>
      <c r="BM327" s="211" t="s">
        <v>436</v>
      </c>
    </row>
    <row r="328" spans="2:63" s="12" customFormat="1" ht="25.9" customHeight="1">
      <c r="B328" s="183"/>
      <c r="C328" s="184"/>
      <c r="D328" s="185" t="s">
        <v>72</v>
      </c>
      <c r="E328" s="186" t="s">
        <v>437</v>
      </c>
      <c r="F328" s="186" t="s">
        <v>438</v>
      </c>
      <c r="G328" s="184"/>
      <c r="H328" s="184"/>
      <c r="I328" s="187"/>
      <c r="J328" s="188">
        <f>BK328</f>
        <v>0</v>
      </c>
      <c r="K328" s="184"/>
      <c r="L328" s="189"/>
      <c r="M328" s="190"/>
      <c r="N328" s="191"/>
      <c r="O328" s="191"/>
      <c r="P328" s="192">
        <f>P329+P331+P334+P337+P339</f>
        <v>0</v>
      </c>
      <c r="Q328" s="191"/>
      <c r="R328" s="192">
        <f>R329+R331+R334+R337+R339</f>
        <v>0</v>
      </c>
      <c r="S328" s="191"/>
      <c r="T328" s="193">
        <f>T329+T331+T334+T337+T339</f>
        <v>0</v>
      </c>
      <c r="AR328" s="194" t="s">
        <v>154</v>
      </c>
      <c r="AT328" s="195" t="s">
        <v>72</v>
      </c>
      <c r="AU328" s="195" t="s">
        <v>73</v>
      </c>
      <c r="AY328" s="194" t="s">
        <v>123</v>
      </c>
      <c r="BK328" s="196">
        <f>BK329+BK331+BK334+BK337+BK339</f>
        <v>0</v>
      </c>
    </row>
    <row r="329" spans="2:63" s="12" customFormat="1" ht="22.9" customHeight="1">
      <c r="B329" s="183"/>
      <c r="C329" s="184"/>
      <c r="D329" s="185" t="s">
        <v>72</v>
      </c>
      <c r="E329" s="197" t="s">
        <v>439</v>
      </c>
      <c r="F329" s="197" t="s">
        <v>440</v>
      </c>
      <c r="G329" s="184"/>
      <c r="H329" s="184"/>
      <c r="I329" s="187"/>
      <c r="J329" s="198">
        <f>BK329</f>
        <v>0</v>
      </c>
      <c r="K329" s="184"/>
      <c r="L329" s="189"/>
      <c r="M329" s="190"/>
      <c r="N329" s="191"/>
      <c r="O329" s="191"/>
      <c r="P329" s="192">
        <f>P330</f>
        <v>0</v>
      </c>
      <c r="Q329" s="191"/>
      <c r="R329" s="192">
        <f>R330</f>
        <v>0</v>
      </c>
      <c r="S329" s="191"/>
      <c r="T329" s="193">
        <f>T330</f>
        <v>0</v>
      </c>
      <c r="AR329" s="194" t="s">
        <v>154</v>
      </c>
      <c r="AT329" s="195" t="s">
        <v>72</v>
      </c>
      <c r="AU329" s="195" t="s">
        <v>78</v>
      </c>
      <c r="AY329" s="194" t="s">
        <v>123</v>
      </c>
      <c r="BK329" s="196">
        <f>BK330</f>
        <v>0</v>
      </c>
    </row>
    <row r="330" spans="1:65" s="2" customFormat="1" ht="16.5" customHeight="1">
      <c r="A330" s="34"/>
      <c r="B330" s="35"/>
      <c r="C330" s="199" t="s">
        <v>441</v>
      </c>
      <c r="D330" s="199" t="s">
        <v>126</v>
      </c>
      <c r="E330" s="200" t="s">
        <v>442</v>
      </c>
      <c r="F330" s="201" t="s">
        <v>443</v>
      </c>
      <c r="G330" s="202" t="s">
        <v>444</v>
      </c>
      <c r="H330" s="203">
        <v>14290.396</v>
      </c>
      <c r="I330" s="204"/>
      <c r="J330" s="205">
        <f>ROUND(I330*H330,2)</f>
        <v>0</v>
      </c>
      <c r="K330" s="206"/>
      <c r="L330" s="39"/>
      <c r="M330" s="207" t="s">
        <v>1</v>
      </c>
      <c r="N330" s="208" t="s">
        <v>38</v>
      </c>
      <c r="O330" s="71"/>
      <c r="P330" s="209">
        <f>O330*H330</f>
        <v>0</v>
      </c>
      <c r="Q330" s="209">
        <v>0</v>
      </c>
      <c r="R330" s="209">
        <f>Q330*H330</f>
        <v>0</v>
      </c>
      <c r="S330" s="209">
        <v>0</v>
      </c>
      <c r="T330" s="210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11" t="s">
        <v>445</v>
      </c>
      <c r="AT330" s="211" t="s">
        <v>126</v>
      </c>
      <c r="AU330" s="211" t="s">
        <v>80</v>
      </c>
      <c r="AY330" s="17" t="s">
        <v>123</v>
      </c>
      <c r="BE330" s="212">
        <f>IF(N330="základní",J330,0)</f>
        <v>0</v>
      </c>
      <c r="BF330" s="212">
        <f>IF(N330="snížená",J330,0)</f>
        <v>0</v>
      </c>
      <c r="BG330" s="212">
        <f>IF(N330="zákl. přenesená",J330,0)</f>
        <v>0</v>
      </c>
      <c r="BH330" s="212">
        <f>IF(N330="sníž. přenesená",J330,0)</f>
        <v>0</v>
      </c>
      <c r="BI330" s="212">
        <f>IF(N330="nulová",J330,0)</f>
        <v>0</v>
      </c>
      <c r="BJ330" s="17" t="s">
        <v>78</v>
      </c>
      <c r="BK330" s="212">
        <f>ROUND(I330*H330,2)</f>
        <v>0</v>
      </c>
      <c r="BL330" s="17" t="s">
        <v>445</v>
      </c>
      <c r="BM330" s="211" t="s">
        <v>446</v>
      </c>
    </row>
    <row r="331" spans="2:63" s="12" customFormat="1" ht="22.9" customHeight="1">
      <c r="B331" s="183"/>
      <c r="C331" s="184"/>
      <c r="D331" s="185" t="s">
        <v>72</v>
      </c>
      <c r="E331" s="197" t="s">
        <v>447</v>
      </c>
      <c r="F331" s="197" t="s">
        <v>448</v>
      </c>
      <c r="G331" s="184"/>
      <c r="H331" s="184"/>
      <c r="I331" s="187"/>
      <c r="J331" s="198">
        <f>BK331</f>
        <v>0</v>
      </c>
      <c r="K331" s="184"/>
      <c r="L331" s="189"/>
      <c r="M331" s="190"/>
      <c r="N331" s="191"/>
      <c r="O331" s="191"/>
      <c r="P331" s="192">
        <f>SUM(P332:P333)</f>
        <v>0</v>
      </c>
      <c r="Q331" s="191"/>
      <c r="R331" s="192">
        <f>SUM(R332:R333)</f>
        <v>0</v>
      </c>
      <c r="S331" s="191"/>
      <c r="T331" s="193">
        <f>SUM(T332:T333)</f>
        <v>0</v>
      </c>
      <c r="AR331" s="194" t="s">
        <v>154</v>
      </c>
      <c r="AT331" s="195" t="s">
        <v>72</v>
      </c>
      <c r="AU331" s="195" t="s">
        <v>78</v>
      </c>
      <c r="AY331" s="194" t="s">
        <v>123</v>
      </c>
      <c r="BK331" s="196">
        <f>SUM(BK332:BK333)</f>
        <v>0</v>
      </c>
    </row>
    <row r="332" spans="1:65" s="2" customFormat="1" ht="16.5" customHeight="1">
      <c r="A332" s="34"/>
      <c r="B332" s="35"/>
      <c r="C332" s="199" t="s">
        <v>449</v>
      </c>
      <c r="D332" s="199" t="s">
        <v>126</v>
      </c>
      <c r="E332" s="200" t="s">
        <v>450</v>
      </c>
      <c r="F332" s="201" t="s">
        <v>451</v>
      </c>
      <c r="G332" s="202" t="s">
        <v>1</v>
      </c>
      <c r="H332" s="203">
        <v>14290.396</v>
      </c>
      <c r="I332" s="204"/>
      <c r="J332" s="205">
        <f>ROUND(I332*H332,2)</f>
        <v>0</v>
      </c>
      <c r="K332" s="206"/>
      <c r="L332" s="39"/>
      <c r="M332" s="207" t="s">
        <v>1</v>
      </c>
      <c r="N332" s="208" t="s">
        <v>38</v>
      </c>
      <c r="O332" s="71"/>
      <c r="P332" s="209">
        <f>O332*H332</f>
        <v>0</v>
      </c>
      <c r="Q332" s="209">
        <v>0</v>
      </c>
      <c r="R332" s="209">
        <f>Q332*H332</f>
        <v>0</v>
      </c>
      <c r="S332" s="209">
        <v>0</v>
      </c>
      <c r="T332" s="210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1" t="s">
        <v>445</v>
      </c>
      <c r="AT332" s="211" t="s">
        <v>126</v>
      </c>
      <c r="AU332" s="211" t="s">
        <v>80</v>
      </c>
      <c r="AY332" s="17" t="s">
        <v>123</v>
      </c>
      <c r="BE332" s="212">
        <f>IF(N332="základní",J332,0)</f>
        <v>0</v>
      </c>
      <c r="BF332" s="212">
        <f>IF(N332="snížená",J332,0)</f>
        <v>0</v>
      </c>
      <c r="BG332" s="212">
        <f>IF(N332="zákl. přenesená",J332,0)</f>
        <v>0</v>
      </c>
      <c r="BH332" s="212">
        <f>IF(N332="sníž. přenesená",J332,0)</f>
        <v>0</v>
      </c>
      <c r="BI332" s="212">
        <f>IF(N332="nulová",J332,0)</f>
        <v>0</v>
      </c>
      <c r="BJ332" s="17" t="s">
        <v>78</v>
      </c>
      <c r="BK332" s="212">
        <f>ROUND(I332*H332,2)</f>
        <v>0</v>
      </c>
      <c r="BL332" s="17" t="s">
        <v>445</v>
      </c>
      <c r="BM332" s="211" t="s">
        <v>452</v>
      </c>
    </row>
    <row r="333" spans="1:65" s="2" customFormat="1" ht="16.5" customHeight="1">
      <c r="A333" s="34"/>
      <c r="B333" s="35"/>
      <c r="C333" s="199" t="s">
        <v>453</v>
      </c>
      <c r="D333" s="199" t="s">
        <v>126</v>
      </c>
      <c r="E333" s="200" t="s">
        <v>454</v>
      </c>
      <c r="F333" s="201" t="s">
        <v>455</v>
      </c>
      <c r="G333" s="202" t="s">
        <v>444</v>
      </c>
      <c r="H333" s="203">
        <v>14290.396</v>
      </c>
      <c r="I333" s="204"/>
      <c r="J333" s="205">
        <f>ROUND(I333*H333,2)</f>
        <v>0</v>
      </c>
      <c r="K333" s="206"/>
      <c r="L333" s="39"/>
      <c r="M333" s="207" t="s">
        <v>1</v>
      </c>
      <c r="N333" s="208" t="s">
        <v>38</v>
      </c>
      <c r="O333" s="71"/>
      <c r="P333" s="209">
        <f>O333*H333</f>
        <v>0</v>
      </c>
      <c r="Q333" s="209">
        <v>0</v>
      </c>
      <c r="R333" s="209">
        <f>Q333*H333</f>
        <v>0</v>
      </c>
      <c r="S333" s="209">
        <v>0</v>
      </c>
      <c r="T333" s="210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11" t="s">
        <v>445</v>
      </c>
      <c r="AT333" s="211" t="s">
        <v>126</v>
      </c>
      <c r="AU333" s="211" t="s">
        <v>80</v>
      </c>
      <c r="AY333" s="17" t="s">
        <v>123</v>
      </c>
      <c r="BE333" s="212">
        <f>IF(N333="základní",J333,0)</f>
        <v>0</v>
      </c>
      <c r="BF333" s="212">
        <f>IF(N333="snížená",J333,0)</f>
        <v>0</v>
      </c>
      <c r="BG333" s="212">
        <f>IF(N333="zákl. přenesená",J333,0)</f>
        <v>0</v>
      </c>
      <c r="BH333" s="212">
        <f>IF(N333="sníž. přenesená",J333,0)</f>
        <v>0</v>
      </c>
      <c r="BI333" s="212">
        <f>IF(N333="nulová",J333,0)</f>
        <v>0</v>
      </c>
      <c r="BJ333" s="17" t="s">
        <v>78</v>
      </c>
      <c r="BK333" s="212">
        <f>ROUND(I333*H333,2)</f>
        <v>0</v>
      </c>
      <c r="BL333" s="17" t="s">
        <v>445</v>
      </c>
      <c r="BM333" s="211" t="s">
        <v>456</v>
      </c>
    </row>
    <row r="334" spans="2:63" s="12" customFormat="1" ht="22.9" customHeight="1">
      <c r="B334" s="183"/>
      <c r="C334" s="184"/>
      <c r="D334" s="185" t="s">
        <v>72</v>
      </c>
      <c r="E334" s="197" t="s">
        <v>457</v>
      </c>
      <c r="F334" s="197" t="s">
        <v>458</v>
      </c>
      <c r="G334" s="184"/>
      <c r="H334" s="184"/>
      <c r="I334" s="187"/>
      <c r="J334" s="198">
        <f>BK334</f>
        <v>0</v>
      </c>
      <c r="K334" s="184"/>
      <c r="L334" s="189"/>
      <c r="M334" s="190"/>
      <c r="N334" s="191"/>
      <c r="O334" s="191"/>
      <c r="P334" s="192">
        <f>SUM(P335:P336)</f>
        <v>0</v>
      </c>
      <c r="Q334" s="191"/>
      <c r="R334" s="192">
        <f>SUM(R335:R336)</f>
        <v>0</v>
      </c>
      <c r="S334" s="191"/>
      <c r="T334" s="193">
        <f>SUM(T335:T336)</f>
        <v>0</v>
      </c>
      <c r="AR334" s="194" t="s">
        <v>154</v>
      </c>
      <c r="AT334" s="195" t="s">
        <v>72</v>
      </c>
      <c r="AU334" s="195" t="s">
        <v>78</v>
      </c>
      <c r="AY334" s="194" t="s">
        <v>123</v>
      </c>
      <c r="BK334" s="196">
        <f>SUM(BK335:BK336)</f>
        <v>0</v>
      </c>
    </row>
    <row r="335" spans="1:65" s="2" customFormat="1" ht="16.5" customHeight="1">
      <c r="A335" s="34"/>
      <c r="B335" s="35"/>
      <c r="C335" s="199" t="s">
        <v>459</v>
      </c>
      <c r="D335" s="199" t="s">
        <v>126</v>
      </c>
      <c r="E335" s="200" t="s">
        <v>460</v>
      </c>
      <c r="F335" s="201" t="s">
        <v>461</v>
      </c>
      <c r="G335" s="202" t="s">
        <v>444</v>
      </c>
      <c r="H335" s="203">
        <v>14290.396</v>
      </c>
      <c r="I335" s="204"/>
      <c r="J335" s="205">
        <f>ROUND(I335*H335,2)</f>
        <v>0</v>
      </c>
      <c r="K335" s="206"/>
      <c r="L335" s="39"/>
      <c r="M335" s="207" t="s">
        <v>1</v>
      </c>
      <c r="N335" s="208" t="s">
        <v>38</v>
      </c>
      <c r="O335" s="71"/>
      <c r="P335" s="209">
        <f>O335*H335</f>
        <v>0</v>
      </c>
      <c r="Q335" s="209">
        <v>0</v>
      </c>
      <c r="R335" s="209">
        <f>Q335*H335</f>
        <v>0</v>
      </c>
      <c r="S335" s="209">
        <v>0</v>
      </c>
      <c r="T335" s="210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1" t="s">
        <v>445</v>
      </c>
      <c r="AT335" s="211" t="s">
        <v>126</v>
      </c>
      <c r="AU335" s="211" t="s">
        <v>80</v>
      </c>
      <c r="AY335" s="17" t="s">
        <v>123</v>
      </c>
      <c r="BE335" s="212">
        <f>IF(N335="základní",J335,0)</f>
        <v>0</v>
      </c>
      <c r="BF335" s="212">
        <f>IF(N335="snížená",J335,0)</f>
        <v>0</v>
      </c>
      <c r="BG335" s="212">
        <f>IF(N335="zákl. přenesená",J335,0)</f>
        <v>0</v>
      </c>
      <c r="BH335" s="212">
        <f>IF(N335="sníž. přenesená",J335,0)</f>
        <v>0</v>
      </c>
      <c r="BI335" s="212">
        <f>IF(N335="nulová",J335,0)</f>
        <v>0</v>
      </c>
      <c r="BJ335" s="17" t="s">
        <v>78</v>
      </c>
      <c r="BK335" s="212">
        <f>ROUND(I335*H335,2)</f>
        <v>0</v>
      </c>
      <c r="BL335" s="17" t="s">
        <v>445</v>
      </c>
      <c r="BM335" s="211" t="s">
        <v>462</v>
      </c>
    </row>
    <row r="336" spans="1:65" s="2" customFormat="1" ht="16.5" customHeight="1">
      <c r="A336" s="34"/>
      <c r="B336" s="35"/>
      <c r="C336" s="199" t="s">
        <v>463</v>
      </c>
      <c r="D336" s="199" t="s">
        <v>126</v>
      </c>
      <c r="E336" s="200" t="s">
        <v>464</v>
      </c>
      <c r="F336" s="201" t="s">
        <v>465</v>
      </c>
      <c r="G336" s="202" t="s">
        <v>444</v>
      </c>
      <c r="H336" s="203">
        <v>14290.396</v>
      </c>
      <c r="I336" s="204"/>
      <c r="J336" s="205">
        <f>ROUND(I336*H336,2)</f>
        <v>0</v>
      </c>
      <c r="K336" s="206"/>
      <c r="L336" s="39"/>
      <c r="M336" s="207" t="s">
        <v>1</v>
      </c>
      <c r="N336" s="208" t="s">
        <v>38</v>
      </c>
      <c r="O336" s="71"/>
      <c r="P336" s="209">
        <f>O336*H336</f>
        <v>0</v>
      </c>
      <c r="Q336" s="209">
        <v>0</v>
      </c>
      <c r="R336" s="209">
        <f>Q336*H336</f>
        <v>0</v>
      </c>
      <c r="S336" s="209">
        <v>0</v>
      </c>
      <c r="T336" s="210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1" t="s">
        <v>445</v>
      </c>
      <c r="AT336" s="211" t="s">
        <v>126</v>
      </c>
      <c r="AU336" s="211" t="s">
        <v>80</v>
      </c>
      <c r="AY336" s="17" t="s">
        <v>123</v>
      </c>
      <c r="BE336" s="212">
        <f>IF(N336="základní",J336,0)</f>
        <v>0</v>
      </c>
      <c r="BF336" s="212">
        <f>IF(N336="snížená",J336,0)</f>
        <v>0</v>
      </c>
      <c r="BG336" s="212">
        <f>IF(N336="zákl. přenesená",J336,0)</f>
        <v>0</v>
      </c>
      <c r="BH336" s="212">
        <f>IF(N336="sníž. přenesená",J336,0)</f>
        <v>0</v>
      </c>
      <c r="BI336" s="212">
        <f>IF(N336="nulová",J336,0)</f>
        <v>0</v>
      </c>
      <c r="BJ336" s="17" t="s">
        <v>78</v>
      </c>
      <c r="BK336" s="212">
        <f>ROUND(I336*H336,2)</f>
        <v>0</v>
      </c>
      <c r="BL336" s="17" t="s">
        <v>445</v>
      </c>
      <c r="BM336" s="211" t="s">
        <v>466</v>
      </c>
    </row>
    <row r="337" spans="2:63" s="12" customFormat="1" ht="22.9" customHeight="1">
      <c r="B337" s="183"/>
      <c r="C337" s="184"/>
      <c r="D337" s="185" t="s">
        <v>72</v>
      </c>
      <c r="E337" s="197" t="s">
        <v>467</v>
      </c>
      <c r="F337" s="197" t="s">
        <v>468</v>
      </c>
      <c r="G337" s="184"/>
      <c r="H337" s="184"/>
      <c r="I337" s="187"/>
      <c r="J337" s="198">
        <f>BK337</f>
        <v>0</v>
      </c>
      <c r="K337" s="184"/>
      <c r="L337" s="189"/>
      <c r="M337" s="190"/>
      <c r="N337" s="191"/>
      <c r="O337" s="191"/>
      <c r="P337" s="192">
        <f>P338</f>
        <v>0</v>
      </c>
      <c r="Q337" s="191"/>
      <c r="R337" s="192">
        <f>R338</f>
        <v>0</v>
      </c>
      <c r="S337" s="191"/>
      <c r="T337" s="193">
        <f>T338</f>
        <v>0</v>
      </c>
      <c r="AR337" s="194" t="s">
        <v>154</v>
      </c>
      <c r="AT337" s="195" t="s">
        <v>72</v>
      </c>
      <c r="AU337" s="195" t="s">
        <v>78</v>
      </c>
      <c r="AY337" s="194" t="s">
        <v>123</v>
      </c>
      <c r="BK337" s="196">
        <f>BK338</f>
        <v>0</v>
      </c>
    </row>
    <row r="338" spans="1:65" s="2" customFormat="1" ht="16.5" customHeight="1">
      <c r="A338" s="34"/>
      <c r="B338" s="35"/>
      <c r="C338" s="199" t="s">
        <v>469</v>
      </c>
      <c r="D338" s="199" t="s">
        <v>126</v>
      </c>
      <c r="E338" s="200" t="s">
        <v>470</v>
      </c>
      <c r="F338" s="201" t="s">
        <v>471</v>
      </c>
      <c r="G338" s="202" t="s">
        <v>444</v>
      </c>
      <c r="H338" s="203">
        <v>14290.396</v>
      </c>
      <c r="I338" s="204"/>
      <c r="J338" s="205">
        <f>ROUND(I338*H338,2)</f>
        <v>0</v>
      </c>
      <c r="K338" s="206"/>
      <c r="L338" s="39"/>
      <c r="M338" s="207" t="s">
        <v>1</v>
      </c>
      <c r="N338" s="208" t="s">
        <v>38</v>
      </c>
      <c r="O338" s="71"/>
      <c r="P338" s="209">
        <f>O338*H338</f>
        <v>0</v>
      </c>
      <c r="Q338" s="209">
        <v>0</v>
      </c>
      <c r="R338" s="209">
        <f>Q338*H338</f>
        <v>0</v>
      </c>
      <c r="S338" s="209">
        <v>0</v>
      </c>
      <c r="T338" s="210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11" t="s">
        <v>445</v>
      </c>
      <c r="AT338" s="211" t="s">
        <v>126</v>
      </c>
      <c r="AU338" s="211" t="s">
        <v>80</v>
      </c>
      <c r="AY338" s="17" t="s">
        <v>123</v>
      </c>
      <c r="BE338" s="212">
        <f>IF(N338="základní",J338,0)</f>
        <v>0</v>
      </c>
      <c r="BF338" s="212">
        <f>IF(N338="snížená",J338,0)</f>
        <v>0</v>
      </c>
      <c r="BG338" s="212">
        <f>IF(N338="zákl. přenesená",J338,0)</f>
        <v>0</v>
      </c>
      <c r="BH338" s="212">
        <f>IF(N338="sníž. přenesená",J338,0)</f>
        <v>0</v>
      </c>
      <c r="BI338" s="212">
        <f>IF(N338="nulová",J338,0)</f>
        <v>0</v>
      </c>
      <c r="BJ338" s="17" t="s">
        <v>78</v>
      </c>
      <c r="BK338" s="212">
        <f>ROUND(I338*H338,2)</f>
        <v>0</v>
      </c>
      <c r="BL338" s="17" t="s">
        <v>445</v>
      </c>
      <c r="BM338" s="211" t="s">
        <v>472</v>
      </c>
    </row>
    <row r="339" spans="2:63" s="12" customFormat="1" ht="22.9" customHeight="1">
      <c r="B339" s="183"/>
      <c r="C339" s="184"/>
      <c r="D339" s="185" t="s">
        <v>72</v>
      </c>
      <c r="E339" s="197" t="s">
        <v>473</v>
      </c>
      <c r="F339" s="197" t="s">
        <v>474</v>
      </c>
      <c r="G339" s="184"/>
      <c r="H339" s="184"/>
      <c r="I339" s="187"/>
      <c r="J339" s="198">
        <f>BK339</f>
        <v>0</v>
      </c>
      <c r="K339" s="184"/>
      <c r="L339" s="189"/>
      <c r="M339" s="190"/>
      <c r="N339" s="191"/>
      <c r="O339" s="191"/>
      <c r="P339" s="192">
        <f>P340</f>
        <v>0</v>
      </c>
      <c r="Q339" s="191"/>
      <c r="R339" s="192">
        <f>R340</f>
        <v>0</v>
      </c>
      <c r="S339" s="191"/>
      <c r="T339" s="193">
        <f>T340</f>
        <v>0</v>
      </c>
      <c r="AR339" s="194" t="s">
        <v>154</v>
      </c>
      <c r="AT339" s="195" t="s">
        <v>72</v>
      </c>
      <c r="AU339" s="195" t="s">
        <v>78</v>
      </c>
      <c r="AY339" s="194" t="s">
        <v>123</v>
      </c>
      <c r="BK339" s="196">
        <f>BK340</f>
        <v>0</v>
      </c>
    </row>
    <row r="340" spans="1:65" s="2" customFormat="1" ht="21.75" customHeight="1">
      <c r="A340" s="34"/>
      <c r="B340" s="35"/>
      <c r="C340" s="199" t="s">
        <v>475</v>
      </c>
      <c r="D340" s="199" t="s">
        <v>126</v>
      </c>
      <c r="E340" s="200" t="s">
        <v>476</v>
      </c>
      <c r="F340" s="201" t="s">
        <v>477</v>
      </c>
      <c r="G340" s="202" t="s">
        <v>444</v>
      </c>
      <c r="H340" s="203">
        <v>14290.396</v>
      </c>
      <c r="I340" s="204"/>
      <c r="J340" s="205">
        <f>ROUND(I340*H340,2)</f>
        <v>0</v>
      </c>
      <c r="K340" s="206"/>
      <c r="L340" s="39"/>
      <c r="M340" s="247" t="s">
        <v>1</v>
      </c>
      <c r="N340" s="248" t="s">
        <v>38</v>
      </c>
      <c r="O340" s="249"/>
      <c r="P340" s="250">
        <f>O340*H340</f>
        <v>0</v>
      </c>
      <c r="Q340" s="250">
        <v>0</v>
      </c>
      <c r="R340" s="250">
        <f>Q340*H340</f>
        <v>0</v>
      </c>
      <c r="S340" s="250">
        <v>0</v>
      </c>
      <c r="T340" s="251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11" t="s">
        <v>445</v>
      </c>
      <c r="AT340" s="211" t="s">
        <v>126</v>
      </c>
      <c r="AU340" s="211" t="s">
        <v>80</v>
      </c>
      <c r="AY340" s="17" t="s">
        <v>123</v>
      </c>
      <c r="BE340" s="212">
        <f>IF(N340="základní",J340,0)</f>
        <v>0</v>
      </c>
      <c r="BF340" s="212">
        <f>IF(N340="snížená",J340,0)</f>
        <v>0</v>
      </c>
      <c r="BG340" s="212">
        <f>IF(N340="zákl. přenesená",J340,0)</f>
        <v>0</v>
      </c>
      <c r="BH340" s="212">
        <f>IF(N340="sníž. přenesená",J340,0)</f>
        <v>0</v>
      </c>
      <c r="BI340" s="212">
        <f>IF(N340="nulová",J340,0)</f>
        <v>0</v>
      </c>
      <c r="BJ340" s="17" t="s">
        <v>78</v>
      </c>
      <c r="BK340" s="212">
        <f>ROUND(I340*H340,2)</f>
        <v>0</v>
      </c>
      <c r="BL340" s="17" t="s">
        <v>445</v>
      </c>
      <c r="BM340" s="211" t="s">
        <v>478</v>
      </c>
    </row>
    <row r="341" spans="1:31" s="2" customFormat="1" ht="6.95" customHeight="1">
      <c r="A341" s="34"/>
      <c r="B341" s="54"/>
      <c r="C341" s="55"/>
      <c r="D341" s="55"/>
      <c r="E341" s="55"/>
      <c r="F341" s="55"/>
      <c r="G341" s="55"/>
      <c r="H341" s="55"/>
      <c r="I341" s="147"/>
      <c r="J341" s="55"/>
      <c r="K341" s="55"/>
      <c r="L341" s="39"/>
      <c r="M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</row>
  </sheetData>
  <sheetProtection algorithmName="SHA-512" hashValue="oGpjVkKnVmD773Zu66+Yn4Hp6NWNFBbgRSKPoNw2LkztY40V6/RrYXkh47YL77nJGjuGC+70sEKyWuyC0bbNIA==" saltValue="QiAT4F096dfnyrjmtfUE4jDxDWHOkdxNmTtM+CsRtW0Pc8yWM7Pnj5/BUpJgqdbu05KlXL5FUnhs3sHjEabbwA==" spinCount="100000" sheet="1" objects="1" scenarios="1" formatColumns="0" formatRows="0" autoFilter="0"/>
  <autoFilter ref="C132:K340"/>
  <mergeCells count="6">
    <mergeCell ref="L2:V2"/>
    <mergeCell ref="E7:H7"/>
    <mergeCell ref="E16:H16"/>
    <mergeCell ref="E25:H25"/>
    <mergeCell ref="E85:H85"/>
    <mergeCell ref="E125:H12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Boháčová Štěpánka</cp:lastModifiedBy>
  <dcterms:created xsi:type="dcterms:W3CDTF">2021-08-11T11:30:26Z</dcterms:created>
  <dcterms:modified xsi:type="dcterms:W3CDTF">2021-09-02T08:29:12Z</dcterms:modified>
  <cp:category/>
  <cp:version/>
  <cp:contentType/>
  <cp:contentStatus/>
</cp:coreProperties>
</file>