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827"/>
  <workbookPr filterPrivacy="1"/>
  <bookViews>
    <workbookView xWindow="65428" yWindow="65428" windowWidth="23256" windowHeight="12576" tabRatio="687" firstSheet="3" activeTab="8"/>
  </bookViews>
  <sheets>
    <sheet name="Celková nabídková cena" sheetId="1" r:id="rId1"/>
    <sheet name="Cena licencí pro Systém" sheetId="3" r:id="rId2"/>
    <sheet name="Cena Implementace+PAP" sheetId="5" r:id="rId3"/>
    <sheet name="Ceny Cloudových služeb" sheetId="10" r:id="rId4"/>
    <sheet name="Ceny Aktivit Služeb provozu" sheetId="8" r:id="rId5"/>
    <sheet name="Cena Služeb provozu" sheetId="6" r:id="rId6"/>
    <sheet name="Cena Služeb rozvoje" sheetId="7" r:id="rId7"/>
    <sheet name="Cena Exitu" sheetId="9" r:id="rId8"/>
    <sheet name="Pokyny k vyplnění" sheetId="11" r:id="rId9"/>
  </sheets>
  <definedNames>
    <definedName name="OLE_LINK1" localSheetId="1">#REF!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<sst xmlns="http://schemas.openxmlformats.org/spreadsheetml/2006/main" count="415" uniqueCount="296">
  <si>
    <t>Příloha č. 4 Zadávací dokumentace</t>
  </si>
  <si>
    <t>Formulář pro stanovení nabídkové ceny</t>
  </si>
  <si>
    <t>Stanovení celkové nabídkové ceny</t>
  </si>
  <si>
    <t>Cena bez DPH</t>
  </si>
  <si>
    <t>DPH</t>
  </si>
  <si>
    <t>Cena s DPH</t>
  </si>
  <si>
    <t xml:space="preserve"> - z toho celková cena Pilotního a akceptačního provozu</t>
  </si>
  <si>
    <t>CELKOVÁ (MODELOVÁ) CENA SLUŽEB PROVOZU A MAINTENANCE LICENCÍ</t>
  </si>
  <si>
    <t>CELKOVÁ (MODELOVÁ) CENA SLUŽEB ROZVOJE</t>
  </si>
  <si>
    <t>CELKOVÁ (MODELOVÁ) CENA EXITU</t>
  </si>
  <si>
    <t>Celková nabídková cena</t>
  </si>
  <si>
    <t>Název licence</t>
  </si>
  <si>
    <t>Výrobce</t>
  </si>
  <si>
    <t>Part Number</t>
  </si>
  <si>
    <t>Popis</t>
  </si>
  <si>
    <t>Množství</t>
  </si>
  <si>
    <t>Cena dodávky licencí vč. maintenance do doby zahájení poskytování Služeb provozu (bez DPH)</t>
  </si>
  <si>
    <t>DPH 21%</t>
  </si>
  <si>
    <t>Dodávané Licence pro implementaci SYSTÉM (PORSYS, PORMACH)</t>
  </si>
  <si>
    <t>ŽLUTĚ PODBARVENÁ POLE V CELÉM ŘÁDKU DOPLNÍ DODAVATEL</t>
  </si>
  <si>
    <t>ŽLUTĚ PODBARVENÁ POLE DOPLNÍ DODAVATEL</t>
  </si>
  <si>
    <t>BAREVNĚ ODLIŠENÁ POLE JSOU POUŽITA PRO STANOVENÍ CELKOVÉ NABÍDKOVÉ CENY</t>
  </si>
  <si>
    <t xml:space="preserve">Název </t>
  </si>
  <si>
    <t>Jednorázová cena služby (bez DPH)</t>
  </si>
  <si>
    <t>Počet vyhodnocovacích období</t>
  </si>
  <si>
    <t>Cena Implementace a Pilotního a akceptačního provozu (s DPH)</t>
  </si>
  <si>
    <t xml:space="preserve"> - přípravná etapa a předimplementační analýza</t>
  </si>
  <si>
    <t>BAREVNĚ ODLIŠENÉ POLE JE POUŽITO PRO STANOVENÍ CELKOVÉ NABÍDKOVÉ CENY</t>
  </si>
  <si>
    <t>* Vyhodnocovacím obdobím je 1 kalendářní měsíc.</t>
  </si>
  <si>
    <t>Počet jednotek služby pro 100 tisíc jmenných a 20 tisíc současných uživatelů, jeden měsíc běžného provoz</t>
  </si>
  <si>
    <t>Počet jednotek služby pro 200 tisíc jmenných a 40 tisíc současných uživatelů, jeden měsíc zvýšeného provozu</t>
  </si>
  <si>
    <t>Infrastrukturní služby (IaaS)</t>
  </si>
  <si>
    <t>Platformové služby (PaaS)</t>
  </si>
  <si>
    <t>Softwarové služby (SaaS)</t>
  </si>
  <si>
    <t>Bezserverové služby (FaaS)</t>
  </si>
  <si>
    <t>Kalkulovaná měsíční cena aktivity</t>
  </si>
  <si>
    <t>Seznam  jednotlivých komponent Systému:</t>
  </si>
  <si>
    <t>Měsíční paušální ceny jednotlivých aktivit pro dodávané komponenty</t>
  </si>
  <si>
    <t>K02 – Notifikační komponenta (Notifikátor)</t>
  </si>
  <si>
    <t>K03 – Formulářový server klientů veřejné správy</t>
  </si>
  <si>
    <t>K04 – Formulářový server úřední osoby</t>
  </si>
  <si>
    <t>K06 – Portálová aplikace MACH pro SZIF</t>
  </si>
  <si>
    <t>ID služby</t>
  </si>
  <si>
    <t>Název služby</t>
  </si>
  <si>
    <t>Způsob stanovení ceny</t>
  </si>
  <si>
    <t>Jednotka</t>
  </si>
  <si>
    <t>Modelový počet aktivit/rok</t>
  </si>
  <si>
    <t>Cena služby za 1 kalendářní rok (bez DPH)</t>
  </si>
  <si>
    <t>IS01</t>
  </si>
  <si>
    <t>Automatický výpočet</t>
  </si>
  <si>
    <t>A01</t>
  </si>
  <si>
    <t>Vlastní provoz a správa Systému</t>
  </si>
  <si>
    <t>Měsíční paušální cena celkem - převzato z tabulky Ceny Aktivit Služeb provozu</t>
  </si>
  <si>
    <t>Aktivita  v kalendářním měsíci</t>
  </si>
  <si>
    <t>A02</t>
  </si>
  <si>
    <t>Aktualizace dat/kopie</t>
  </si>
  <si>
    <t>Ocenění jedné realizované kopie systému z PROD do TEST prostředí</t>
  </si>
  <si>
    <t>Realizovaná kopie</t>
  </si>
  <si>
    <t>A03</t>
  </si>
  <si>
    <t>Ocenění realizace jednoho kompletního testu obnovy</t>
  </si>
  <si>
    <t>Test obnovy</t>
  </si>
  <si>
    <t>A04</t>
  </si>
  <si>
    <t>Poskytování součinnosti</t>
  </si>
  <si>
    <t>Ocenění 1 MD poskytnutí součinnosti</t>
  </si>
  <si>
    <t>MD (8 Hod)</t>
  </si>
  <si>
    <t>A05</t>
  </si>
  <si>
    <t>Programové/projektové řízení</t>
  </si>
  <si>
    <t>A06</t>
  </si>
  <si>
    <t>Správa dokumentace</t>
  </si>
  <si>
    <t>A07</t>
  </si>
  <si>
    <t>Další administrativní činnosti</t>
  </si>
  <si>
    <t>Paušální cena aktivity za měsíc</t>
  </si>
  <si>
    <t>IS02</t>
  </si>
  <si>
    <t xml:space="preserve"> - Údržba dodávaného řešení Systému</t>
  </si>
  <si>
    <t>A08</t>
  </si>
  <si>
    <t>Bezpečnostní aktualizace Systému</t>
  </si>
  <si>
    <t>A09</t>
  </si>
  <si>
    <t>Provozní aktualizace Systému</t>
  </si>
  <si>
    <t>A10</t>
  </si>
  <si>
    <t>Správa maintenance licencí Systému</t>
  </si>
  <si>
    <t>A11</t>
  </si>
  <si>
    <t>Optimalizace chodu Systému</t>
  </si>
  <si>
    <t>A12</t>
  </si>
  <si>
    <t>Opravy chyb</t>
  </si>
  <si>
    <t xml:space="preserve"> - Dohled a monitoring dodávaného řešení Systému</t>
  </si>
  <si>
    <t>A13</t>
  </si>
  <si>
    <t>Bezpečnostní monitoring provozu Systému</t>
  </si>
  <si>
    <t>A14</t>
  </si>
  <si>
    <t>Provozní monitoring provozu Systému</t>
  </si>
  <si>
    <t>A15</t>
  </si>
  <si>
    <t>Vyhodnocení SLA parametrů provozu</t>
  </si>
  <si>
    <t xml:space="preserve"> - Uživatelská podpora dodávaného řešení Systému</t>
  </si>
  <si>
    <t>A16</t>
  </si>
  <si>
    <t>Zajištění 2. a 3. úrovně podpory Service Desku</t>
  </si>
  <si>
    <t>A17</t>
  </si>
  <si>
    <t>Školení uživatelů</t>
  </si>
  <si>
    <t>Ocenění 1 MD školení uživatelů</t>
  </si>
  <si>
    <t>Celková modelová cena služeb</t>
  </si>
  <si>
    <t>Předpokládaný kalkulovaný počet MD/rok</t>
  </si>
  <si>
    <t>Modelová cena Služeb rozvoje za 48 měsíců celkem (s DPH)</t>
  </si>
  <si>
    <t>1 MD rozvojových prací - hodnota nezávisle na roli</t>
  </si>
  <si>
    <t>ŽLUTĚ PODBARVENÉ POLE DOPLNÍ DODAVATEL</t>
  </si>
  <si>
    <t xml:space="preserve">ID služby </t>
  </si>
  <si>
    <t>Předpokládaný kalkulovaný počet za dobu účinnosti Smlouvy</t>
  </si>
  <si>
    <t>Modelová cena za dobu účinnosti Smlouvy (bez DPH)</t>
  </si>
  <si>
    <t>Modelová cena za dobu účinnosti Smlouvy (s DPH)</t>
  </si>
  <si>
    <t>Řízené ukončení poskytování služeb (Exit)</t>
  </si>
  <si>
    <t>JS01</t>
  </si>
  <si>
    <t>JS02</t>
  </si>
  <si>
    <t>Celková (modelová) cena služeb Exitu</t>
  </si>
  <si>
    <t>List v souboru</t>
  </si>
  <si>
    <t>Položka k vyplnění</t>
  </si>
  <si>
    <t>Pokyny</t>
  </si>
  <si>
    <t>OBECNÉ</t>
  </si>
  <si>
    <t>v tomto listu nejsou položky k vyplnění</t>
  </si>
  <si>
    <t>Obecně</t>
  </si>
  <si>
    <t>Sloupec: Název licence</t>
  </si>
  <si>
    <t>Sloupec: Výrobce</t>
  </si>
  <si>
    <t>Dodavatel uvede název výrobce daného konkrétního SW produktu.</t>
  </si>
  <si>
    <t>Sloupec: Part Number</t>
  </si>
  <si>
    <t>Dodavatel uvede identifikátor stanovený VÝROBCEM daného SW produktu, který je předmětem Dodávky licencí.</t>
  </si>
  <si>
    <t xml:space="preserve">Sloupec: Popis </t>
  </si>
  <si>
    <t>Sloupec: Množství</t>
  </si>
  <si>
    <t>Dodavatel uvede počet dodávaných licencí daného SW produktu.</t>
  </si>
  <si>
    <t>Sloupec: Jednorázová cena služby (bez DPH)</t>
  </si>
  <si>
    <t>Sloupec: Paušální cena služby za vyhodnocovací období (bez DPH)</t>
  </si>
  <si>
    <t>Ceny Aktivit Služeb provozu</t>
  </si>
  <si>
    <t>Dodavatel doplní cenu odpovídající vždy zajištění výkonu konkrétní aktivity pro danou komponentu. Cena zde uvedena je stanovena jako měsíční paušální cena a tedy konstantní.</t>
  </si>
  <si>
    <t>Cena Služeb provozu</t>
  </si>
  <si>
    <t>Sloupec Jednotková cena, řádek aktivity A02</t>
  </si>
  <si>
    <t xml:space="preserve">V této buňce uvede Dodavatel cenu za realizaci jedné kopie produktivního prostředí PROD do testovacího prostředí TEST, dle definice aktivity v daném katalogovém listě. </t>
  </si>
  <si>
    <t xml:space="preserve">V této buňce uvede Dodavatel cenu za jeden člověkoden (MD) poskytnuté součinnosti, kterou může Zadavatel poptávat v rámci nezbytných auditních a kontrolních šetření, dle definice aktivity v daném katalogovém listě. </t>
  </si>
  <si>
    <t xml:space="preserve">V této buňce uvede Dodavatel paušální cenu za kalendářní měsíc pro zajištění dané aktivity, dle definice aktivity v daném katalogovém listě. Tato cena bude konstantní pro každé vyhodnocovací období. </t>
  </si>
  <si>
    <t>Sloupec Jednotková cena, řádek aktivity A14</t>
  </si>
  <si>
    <t>Sloupec Jednotková cena, řádek aktivity A15</t>
  </si>
  <si>
    <t>Sloupec Jednotková cena, řádek aktivity A16</t>
  </si>
  <si>
    <t>Sloupec Jednotková cena, řádek aktivity A17</t>
  </si>
  <si>
    <t xml:space="preserve">V této buňce uvede Dodavatel cenu za jeden člověkoden (MD) aktivity školení, kterou může Zadavatel poptávat na základě svých potřeb, dle definice aktivity v daném katalogovém listě. </t>
  </si>
  <si>
    <t>Cena Služeb rozvoje</t>
  </si>
  <si>
    <t>Sloupec Cena za 1 MD (bez DPH)</t>
  </si>
  <si>
    <t>Cena Exitu</t>
  </si>
  <si>
    <t>V tomto listu Dodavatel uvede paušální jednorázové ceny za Exit (Dílčí Exit a Úplný Exit)</t>
  </si>
  <si>
    <t>Nerozlišené služby ***</t>
  </si>
  <si>
    <t>Jednotková cena (bez DPH)</t>
  </si>
  <si>
    <t>Pravidelné testování Systému - kompletní test obnovy</t>
  </si>
  <si>
    <t>Pravidelné testování Systému - pravidelný test Systému</t>
  </si>
  <si>
    <t>Ocenění realizace jednoho pravidelného testu Systému</t>
  </si>
  <si>
    <t>A01 - Vlastní provoz a správa aplikační vrstvy Systému (bez DPH)</t>
  </si>
  <si>
    <t>A06 - Správa dokumentace (bez DPH)</t>
  </si>
  <si>
    <t>A08 - Bezpečnostní aktualizace Systému (bez DPH)</t>
  </si>
  <si>
    <t>A09 - Provozní aktualizace Systému (bez DPH)</t>
  </si>
  <si>
    <t>A10 - Správa maintenance licencí Systému (bez DPH)</t>
  </si>
  <si>
    <t>A11 - Optimalizace chodu Systému (bez DPH)</t>
  </si>
  <si>
    <t>Celková (modelová) cena Služeb rozvoje</t>
  </si>
  <si>
    <t>Kalkulovaná cena/rok (bez DPH)</t>
  </si>
  <si>
    <t xml:space="preserve"> - z toho celková cena dodávky licencí (dodávka licencí vč. maintenance do doby zahájení poskytování Služeb provozu)</t>
  </si>
  <si>
    <t xml:space="preserve"> - z toho celková cena Implementace</t>
  </si>
  <si>
    <t xml:space="preserve"> - z toho cena Maintenance licencí</t>
  </si>
  <si>
    <t>Celková cena dodávky licencí a Maintenance licencí (bez DPH)</t>
  </si>
  <si>
    <t>Celková cena dodávky licencí a Maintenance licencí (s DPH)</t>
  </si>
  <si>
    <t>Paušální cena služby PAP za vyhodnocovací období* (bez DPH)</t>
  </si>
  <si>
    <t>Cena služby Implementace (bez DPH)</t>
  </si>
  <si>
    <t>Cena Pilotního a akceptačního provozu (bez DPH)</t>
  </si>
  <si>
    <t>Celková cena Implementace</t>
  </si>
  <si>
    <t xml:space="preserve"> - z toho analytická a přípravná fáze Implementace (maximálně 40 % z celkové ceny Implementace):</t>
  </si>
  <si>
    <t xml:space="preserve"> - z toho fáze vlastní Implementace (minimálně 60 % celkové ceny Implementace)</t>
  </si>
  <si>
    <t>Cena Pilotního a akceptačního provozu (PAP)**</t>
  </si>
  <si>
    <t>Celková cena Implementace a Pilotního a akceptačního provozu</t>
  </si>
  <si>
    <t>K05 – Portálová aplikace MACH pro žadatele</t>
  </si>
  <si>
    <t xml:space="preserve"> - z toho celková (modelová) cena Cloudových služeb po dobu Pilotního a akceptačního provozu</t>
  </si>
  <si>
    <t>**** Dodavatelem stanovený počet jednotek pro uvedený počet uživatelů. Při zachování stanovených počtů uživatelů nelze překročit takto stanovený počet jednotek v rámci vyúčtování. Tento počet jednotek se předpokládá zejména v době Pilotního a akceptačního provozu.</t>
  </si>
  <si>
    <t>* V souladu se zadávacími podmínkami nesmí být cena vyšší než 12.000 Kč bez DPH</t>
  </si>
  <si>
    <t>Cena za 1 MD (bez DPH)*</t>
  </si>
  <si>
    <t>** Jednotka pro kalkulaci ceny služby a cena jednotky služby ve sloupci B a C budou využity jako sazebník pro kalkulaci ceny skutečně odebíraných cloudových služeb ve vyhodnocovacím období (vyhodnocovacím obdobím je 1 měsíc).</t>
  </si>
  <si>
    <t>***** Skutečná cena cloudových služeb bude stanovena násobkem skutečně spotřebovaných jednotek služby a ceny jednotky služby. Bude-li zachován počet uživatelů, pak cena za čerpanou službu nesmí překročit cenu v tomto sloupci (tj. skutečná cena cloudových služeb za vyhodnocovací období bude při tomto počtu nižší nebo stejná, nemůže být však zvýšena nad tuto hranici).</t>
  </si>
  <si>
    <t>*,** Týká se licencí, jejich využití je vázáno na počet uživatelů.</t>
  </si>
  <si>
    <t>Cena aktivity/rok (bez DPH)</t>
  </si>
  <si>
    <t xml:space="preserve"> - Provoz Systému/řešení Systému ve členění na:</t>
  </si>
  <si>
    <t>IS03</t>
  </si>
  <si>
    <t>IS04</t>
  </si>
  <si>
    <t>Ukončení poskytování Služeb (Úplný Exit)</t>
  </si>
  <si>
    <t>**** Cena za zpracování Scénáře Ukončení poskytování Služeb je zahrnuta v ceně Implementace.</t>
  </si>
  <si>
    <t xml:space="preserve"> Ukončení poskytování dílčí služby (Dílčí Exit)</t>
  </si>
  <si>
    <t xml:space="preserve"> - příprava cloudových služeb pro provoz Systému</t>
  </si>
  <si>
    <t>Jednotka pro kalkulaci ceny služby**</t>
  </si>
  <si>
    <t>Cena jednotky služby (bez DPH)**</t>
  </si>
  <si>
    <t>Cena za čerpanou službu pro 100 tisíc jmenných a 20 tisíc současných uživatelů, jeden měsíc běžného provozu (bez DPH) *****</t>
  </si>
  <si>
    <t>Cena za čerpanou službu pro 200 tisíc jmenných a 40 tisíc současných uživatelů, jeden měsíc zvýšeného provozu (bez DPH) *****</t>
  </si>
  <si>
    <t>(Modelová) cena za čerpanou službu za 12 měsíců při kalkulaci 9 měsíců běžného provozu a 3 měsíců zvýšeného provozu (bez DPH)</t>
  </si>
  <si>
    <t xml:space="preserve">Celková cena za cloudové služby </t>
  </si>
  <si>
    <t>IS07</t>
  </si>
  <si>
    <t>A19</t>
  </si>
  <si>
    <t xml:space="preserve"> - Poskytování cloudových služeb</t>
  </si>
  <si>
    <t>Správa cloudových služeb pro provoz a rozvoj Systému a reporting čerpání cloudových služeb</t>
  </si>
  <si>
    <t xml:space="preserve"> - z toho cena Poskytování cloudových služeb pro provoz a rozvoj Systému</t>
  </si>
  <si>
    <t>CELKOVÁ CENA DÍLA - Portálový systém SZIF a Portálové aplikace MACH</t>
  </si>
  <si>
    <t>** Cena za zpracování Scénáře ukončení cloudových služeb je zahrnuta v ceně Implementace.</t>
  </si>
  <si>
    <t>Jednotková cena za aktualizaci** Scénáře ukončení cloudových služeb a realizaci Ukončení poskytování dílčí služby - cloudových služeb***</t>
  </si>
  <si>
    <t>Cena za aktualizaci**** Scénáře a Ukončení poskytování Služeb  (Úplný Exit)*****</t>
  </si>
  <si>
    <t>K01 – Portálový systém SZIF</t>
  </si>
  <si>
    <t>A12 - Opravy chyb (bez DPH)</t>
  </si>
  <si>
    <t xml:space="preserve">Dodavatel uvede název/obchodní označení konkrétního SW produktu dle specifikace daného výrobce. </t>
  </si>
  <si>
    <t>Sloupec: Jednotková cena dodávky licencí vč. maintenance do doby zahájení poskytování Služeb provozu (bez DPH)</t>
  </si>
  <si>
    <t>Cena Implementace+PAP</t>
  </si>
  <si>
    <t>Cena licencí za navýšení  počtu jmenných uživatelů o 5000  (bez DPH)*</t>
  </si>
  <si>
    <t>** Cena implementace Požadovaných funkcionalit je součástí Celkové ceny Implementace.</t>
  </si>
  <si>
    <t>Cena licencí pro Systém</t>
  </si>
  <si>
    <t>Dodavatel uvede Popis definované položky, ze kterého bude patrné, k čemu je daný SW produkt určen v rámci Implementace Systému.</t>
  </si>
  <si>
    <t>Dodavatel uvede cenu za 1 licenci dané položky, kdy součástí bude maintenance nezbytná pro zajištění Implementace Systému včetně realizace Pilotního a akceptačního provozu.</t>
  </si>
  <si>
    <t>Sloupec: Cena licencí za navýšení  počtu jmenných uživatelů o 5000  (bez DPH)*</t>
  </si>
  <si>
    <t>Dodavatel uvede cenu licencí za navýšení počtu jmenných uživatelů o 5000  pro daný konkrétní typ licence. Další pravidla pro aplikaci tohoto navýšení ceny jsou uvedena přímo na listu Cena licencí pro Systém.</t>
  </si>
  <si>
    <t>Sloupec: Cena Maintenance licencí za navýšení  počtu jmenných uživatelů o 5000 na 12 měsíců  (bez DPH)**</t>
  </si>
  <si>
    <t>Dodavatel uvede cenu Maintenance licencí za navýšení  počtu jmenných uživatelů o 5000 na 12 měsíců  (bez DPH)**. Další pravidla pro aplikaci tohoto navýšení ceny jsou uvedena přímo na listu Cena licencí pro Systém.</t>
  </si>
  <si>
    <t>V tomto listu Dodavatel uvede ceny za Implementaci Systému a zajištění služeb Pilotního a akceptačního provozu, kdy v souladu s definovaným harmonogramem budou v průběhu Pilotního a akceptačního provozu probíhat práce spojené s Implementací Systému.</t>
  </si>
  <si>
    <t xml:space="preserve">Dodavatel v těchto položkách uvede kompletní a konečnou cenu stanovenou pro Implementaci Systému jako celku. Zde uvedená cena musí zahrnovat veškeré náklady Dodavatele, které bude Dodavatel uplatňovat vůči Zadavateli. Jedná se tak o fixní ceny za jednotlivé dílčí fáze Implementace a v těchto fázích realizované činnosti. </t>
  </si>
  <si>
    <t>Ceny Cloudových služeb</t>
  </si>
  <si>
    <t>Sloupec: ID služby: IS07, A18 Cloudová služba (Poskytování cloudových služeb pro provoz a rozvoj Systému)*</t>
  </si>
  <si>
    <t>Dodavatel uvede název/obchodní označení konkrétní cloudové služby, dle jednotlivých kategorií/skupin: 
- Infrastrukturní služby (IaaS)
- Platformové služby (PaaS
- Softwarové služby (SaaS)
- Bezserverové služby (FaaS)
- Nerozlišené služby (Pokud poskytované cloudové služby nespadají do žádné z výše uvedených kategorií anebo z povahy nabízeného řešení služby není možné anebo vhodné rozdělit, je možné je uvést v části Nerozlišené služby.)
V rámci tohoto listu může Dodavatel přidávat řádky, pokud by definovaný počet nebyl dostačující, a to takovým způsobem, aby nebyl dotčen propočet na řádku s názvem: "Celková cena za cloudové služby ", který zahrnuje vzorec pro výpočet do Celkové nabídkové ceny.</t>
  </si>
  <si>
    <t>Sloupec: Jednotka pro kalkulaci ceny služby**</t>
  </si>
  <si>
    <t>Sloupec: Cena jednotky služby (bez DPH)**</t>
  </si>
  <si>
    <t>Dodavatel uvede cenu jednotky (jednotky jím uvedené ve sloupci B)  pro kalkulaci ceny cloudové služby. Cena jednotky pro kalkulaci ceny služby bude využita jako sazebník pro kalkulaci ceny skutečně odebíraných cloudových služeb ve vyhodnocovacím období (vyhodnocovacím obdobím je 1 měsíc).</t>
  </si>
  <si>
    <t>Sloupec: Počet jednotek služby pro 100 tisíc jmenných a 20 tisíc současných uživatelů, jeden měsíc běžného provoz</t>
  </si>
  <si>
    <t>Dodavatel uvede počet jednotek (jednotek jím uvedených ve sloupci B)  za měsíc pro Zadavatelem uvedený počet uživatelů. Při zachování stanovených počtů uživatelů nelze překročit takto stanovený počet jednotek v rámci vyúčtování. Tento počet jednotek se předpokládá pro tzv. běžný provoz, který je očekáván pro 9 měsíců v roce.
Skutečná cena cloudových služeb bude stanovena násobkem skutečně spotřebovaných jednotek služby a ceny jednotky služby. Bude-li zachován počet uživatelů uvedený Zadavatelem (modelový příklad), pak cena za čerpanou službu nesmí překročit cenu v tomto sloupci (tj. skutečná cena cloudových služeb za vyhodnocovací období bude při tomto počtu nižší nebo stejná, nemůže být však zvýšena nad tuto hranici). Dodavatel tedy odpovídá za správný počet jednotek pro stanovený počet uživatelů a bude-li při tomto počtu uživatelů spotřebováno více jednotek cloudových služeb, nemá nárok na zvýšení ceny.</t>
  </si>
  <si>
    <t>Sloupec: Počet jednotek služby pro 200 tisíc jmenných a 40 tisíc současných uživatelů, jeden měsíc zvýšeného provozu</t>
  </si>
  <si>
    <t>Dodavatel uvede počet jednotek (jednotek jím uvedených ve sloupci B)  za měsíc pro Zadavatelem uvedený počet uživatelů. Při zachování stanovených počtů uživatelů nelze překročit takto stanovený počet jednotek v rámci vyúčtování. Tento počet jednotek se předpokládá pro tzv. zvýšený  provoz, který je očekáván pro 3 měsíce v roce.
Skutečná cena cloudových služeb bude stanovena násobkem skutečně spotřebovaných jednotek služby a ceny jednotky služby. Bude-li zachován počet uživatelů uvedený Zadavatelem (modelový příklad), pak cena za čerpanou službu nesmí překročit cenu v tomto sloupci (tj. skutečná cena cloudových služeb za vyhodnocovací období bude při tomto počtu nižší nebo stejná, nemůže být však zvýšena nad tuto hranici). Dodavatel tedy odpovídá za správný počet jednotek pro stanovený počet uživatelů a bude-li při tomto počtu uživatelů spotřebováno více jednotek cloudových služeb, nemá nárok na zvýšení ceny.</t>
  </si>
  <si>
    <t>Jedná se o podpůrný list pro stanovení jednotlivých cen průběžných aktivit v rámci Služeb provozu. V tomto listu budou tedy stanoveny ceny jednotlivých aktivit, které jsou přímo závislé na struktuře Systému a jednotlivých komponent/modulů, ze kterých bude Systém v rámci Implementace vybudován. Tedy, nejsou v tomto listu uvedeny takové aktivity, jejichž plnění je závislé na jiných faktorech (např. se nejedná o kontinuálně zajišťované aktivity, případně na rozsah aktivity nemá, z pohledu Zadavatele, zásadní vliv dekompozice Systému). Dodavatel je povinen stanovit cenu pro každou konkrétní komponentu Systému a dílčí aktivity, tak, aby bylo možné jednak doložit finanční náročnost provozních služeb pro dílčí části Systému a dále, aby bylo možné v případě nezbytného ukončení poskytování dílčí části plnění jednoznačně určit a stanovit dopady na cenu Služeb provozu. Na základě jednotlivých definovaných cen aktivit pro konkrétní komponenty je kalkulována měsíční cena dané aktivity, která je následně použita pro stanovení měsíční ceny Služeb provozu Systému. Ceny aktivit pro dané komponenty zde definované jsou konstantní a stanovené jako paušální.</t>
  </si>
  <si>
    <t>Sloupec: Seznam jednotlivých komponent Systému</t>
  </si>
  <si>
    <t>Sloupce jednotlivých aktivit: A01, A05, A06, A08, A09, A10, A11, A12; Řádek pro danou komponentu dle konkrétní aktivity.</t>
  </si>
  <si>
    <t>Do tohoto listu jsou pro jednotlivé Služby přeneseny měsíční paušální ceny pro aktivity závislé na stavu Systému z předchozího listu (List: Ceny Aktivit Služeb provozu). Dodavatel zároveň do tohoto listu doplní ceny zbývajících Aktivit jednotlivých Služeb, které jsou stanoveny odlišným způsobem. Pro jednotlivé aktivity je definován Modelový počet aktivit v daném kalendářním roce, který udává předpoklad čerpání dané aktivity a vychází z jednotlivých katalogových listů a definice Aktivit. U Aktivit, které jsou poskytovány kontinuálně a jejich cena je paušální, je výsledná cena pro kalendářní rok neměnná. U Aktivit, u kterých může být čerpání různé, je výsledná cena předpokládaná a nemusí odpovídat skutečné reálně ceně dané aktivity v kalendářním roce, kterou bude Zadavatel Dodavateli hradit. Na základě definované ceny jednotlivých aktivit je pak kalkulována Cena konkrétních služeb v daném kalendářním roce, při zohlednění cen a modelového počtu aktivit.</t>
  </si>
  <si>
    <t>Sloupec Jednotková cena, řádek aktivity A03 - kompletní test obnovy</t>
  </si>
  <si>
    <t xml:space="preserve">V této buňce uvede Dodavatel cenu za realizaci jednoho kompletního testu obnovy Systému, dle definice aktivity v daném katalogovém listě. </t>
  </si>
  <si>
    <t>Sloupec Jednotková cena, řádek aktivity A03 - pravidelný test IS MACH</t>
  </si>
  <si>
    <t>Sloupec Jednotková cena, řádek aktivity A04</t>
  </si>
  <si>
    <t>Sloupec Jednotková cena, řádek aktivity A07</t>
  </si>
  <si>
    <t>Sloupec Jednotková cena, řádek aktivity A13</t>
  </si>
  <si>
    <t>Sloupec Jednotková cena, řádek aktivity A19</t>
  </si>
  <si>
    <t>Sloupec Jednorázová cena služby (bez DPH), řádek JS01, položka Jednotková cena za zpracování Scénáře a realizaci Ukončení poskytování dílčí služby (Dílčí Exit)*</t>
  </si>
  <si>
    <t xml:space="preserve">V této buňce uvede Dodavatel paušální jednorázovou cenu za 1 zpracování Scénaře a realizaci Ukončení poskytování dílčí služby (Dílčí Exit). Předpokládaný kalkulovaný počet za dobu účinnosti Smlouvy (5) je modelový příklad pro stanovení nabídkové ceny a nemusí být čerpán v tomto počtu. Dodavatel nesmí překročit stanovenou maximální jednotkovou cenu uvedenou v pokynech přímo na tomto listě. </t>
  </si>
  <si>
    <t>Sloupec Jednorázová cena služby (bez DPH), řádek JS01, položka Jednotková cena za aktualizaci** Scénáře ukončení cloudových služeb a realizaci Ukončení poskytování dílčí služby - cloudových služeb***</t>
  </si>
  <si>
    <t xml:space="preserve">V této buňce uvede Dodavatel paušální jednorázovou cenu za aktualizaci Scénaře a realizaci Ukončení poskytování dílčí služby (Dílčí Exit) - cloudových služeb.  Dodavatel nesmí překročit stanovenou maximální cenu této položky uvedenou v pokynech přímo na tomto listě. </t>
  </si>
  <si>
    <t>Sloupec Jednorázová cena služby (bez DPH), řádek JS02 - Ukončení poskytování Služeb (Úplný Exit)</t>
  </si>
  <si>
    <t xml:space="preserve">V této buňce uvede Dodavatel paušální jednorázovou cenu za  ukončení Služeb (Úplný Exit). Jedná se o cenu za aktualizaci Scénáře a Ukončení poskytování Služeb  (Úplný Exit).  Dodavatel nesmí překročit stanovenou maximální cenu této položky uvedenou v pokynech přímo na tomto listě. </t>
  </si>
  <si>
    <t xml:space="preserve"> - z toho cena Maintenance licencí za navýšení počtu jmenných uživatelů o 5000 na 12 měsíců</t>
  </si>
  <si>
    <t xml:space="preserve"> - z toho cena licencí za navýšení počtu jmenných uživatelů o 5000</t>
  </si>
  <si>
    <t xml:space="preserve">Celková cena </t>
  </si>
  <si>
    <t>*** Pokud poskytované cloudové služby nespadají do žádné z výše uvedených kategorií anebo z povahy nabízeného řešení služby není možné anebo vhodné rozdělit, je možné je uvést v části Nerozlišené služby.</t>
  </si>
  <si>
    <t>** Tato cena nezahrnuje cenu aktivity A01 Aktualizace dat/kopie dle Přílohy č. 1 Smlouvy v době Pilotního a akceptačního provozu. Tato aktivita bude hrazena pouze při vyžádání Objednatelem, a to ve výši dle ceny aktivity A02 pro poskytování Služeb provozu (list: Cena služeb provozu).</t>
  </si>
  <si>
    <t>A05 - Programové/projektové řízení (bez DPH)</t>
  </si>
  <si>
    <t>Dodavatel do tohoto sloupce uvede detailní rozčlenění komponent využitých a nezbytných pro Implementaci Systému. Členění musí odpovídat navrženému technickému řešení, tak aby bylo možné jednotlivé komponenty spravovat samostatně, a to jak po technické stránce, tak z hlediska smluvního vztahu. V rámci tohoto listu může Dodavatel přidávat řádky, pokud by definovaný počet nebyl dostačující, a to takovým způsobem, aby nebyl dotčen propočet na řádku s názvem: "Kalkulovaná měsíční cena aktivity", který zahrnuje vzorec pro výpočet do Celkové nabídkové ceny.</t>
  </si>
  <si>
    <r>
      <t xml:space="preserve">Služby provozu </t>
    </r>
    <r>
      <rPr>
        <sz val="11"/>
        <rFont val="Calibri"/>
        <family val="2"/>
        <scheme val="minor"/>
      </rPr>
      <t>ve členění na:</t>
    </r>
  </si>
  <si>
    <t xml:space="preserve">Dodavatel vyplní položky, které jsou označeny žlutým podbarvením na jednotlivých listech. Na základě takto vyplněných polí jsou následně kalkulovány jednotlivé dílčí ceny plnění veřejné zakázky. Celková cena nabídková je následně dána na základě propočtů jednotlivých dílčích cen. 
Na každém listu jsou barevně odlišeny buňky, které jsou využity při dalším výpočtu pro stanovení Celkové nabídkové ceny. 
Dodavatel není oprávněn zasahovat do struktur jednotlivých listů, měnit výpočty a vzorce zde uvedené, tak aby byl degradován, nebo změněn způsob výpočtů jednotlivých dílčích cen i celkové nabídkové ceny. Celková nabídková cena je výsledkem kalkulace modelových cen některých dílčích plnění veřejné zakázky, která je stanovena tak, aby bylo možné zajistit transparentní a jednoznačné porovnání nabídkových cen v rámci Zadávacího řízení. Reálné plnění a finální ceny tedy u některých částí plnění, kde je stanoven modelový propočet, mohou být jiné, a to zejména v závislosti na skutečně čerpaných a akceptovaných službách ze strany Zadavatele.
</t>
  </si>
  <si>
    <t>Dodavatel uvede jednotku pro kalkulaci ceny cloudové služby. Jednotka pro kalkulaci ceny služby bude využita jako sazebník pro kalkulaci ceny skutečně odebíraných cloudových služeb ve vyhodnocovacím období (vyhodnocovacím obdobím je 1 měsíc).</t>
  </si>
  <si>
    <t xml:space="preserve">V této buňce uvede Dodavatel cenu za realizaci jednoho pravidelného testu Systému, dle definice aktivity v daném katalogovém listě. </t>
  </si>
  <si>
    <t xml:space="preserve">V této buňce uvede Dodavatel cenu za jeden člověkoden (MD) Služeb rozvoje Systému, kterou budou oceňovány veškeré požadavky na rozvoj a to jak prostřednictvím zadávaných Požadavků na změnu, tak prostřednictvím projektů, kdy realizace rozvojových aktivity bude podmíněna souhlasem Zadavatele. Fakturace pak bude zohledňovat skutečné čerpání člověkodnů v rámci definovaného požadavku na rozvoj. Dodavatel nesmí překročit stanovenou maximální cenu za 1 MD uvedenou v pokynech přímo na tomto listě. </t>
  </si>
  <si>
    <t>Cena licencí za navýšení  počtu jmenných uživatelů o 5000 (s DPH)</t>
  </si>
  <si>
    <t>Cena Maintenance licencí za navýšení  počtu jmenných uživatelů o 5000 na 12 měsíců  (bez DPH)**</t>
  </si>
  <si>
    <t>Cena Maintenance licencí za navýšení  počtu jmenných uživatelů o 5000 na 12 měsíců (s DPH)</t>
  </si>
  <si>
    <t xml:space="preserve">* Cena za dodávku licencí pro dalších 5000 uživatelů. Jde o jednorázovou částku. Cena lze účtovat při dosažení hranice nových 5.000 uživatelů. To znamená, že jelikož je jednotková cena dodávky licencí stanovena na 100.000 jmenných uživatelů, cena licencí za navýšení počtu uživatelů o 5.000 může být účtována až k okažiku dosažení počtu 105.000 jmenných uživatelů. Platí pro každé další navyšování (105.000, 110.000 atd.). Počet uživatelů bude navyšován průběžně, vždy 1x ročně od zahájení Pilotního a akceptačního provozu bude proveden audit počtu uživatelů a cena bude případně navýšena až pro období následujícího roku. V případě, že výsledkem ročního auditu počtu uživatelů bude jejich snížení pod stanovenou hranici, bude cena stejným způsobem snížena. </t>
  </si>
  <si>
    <t xml:space="preserve">** Částka, o kterou bude navýšena roční maintence licencí v případě navýšení počtu uživatelů o 5.000. Cena lze účtovat při dosažení hranice nových 5.000  uživatelů. To znamená, že jelikož je jednotková cena dodávky licencí stanovena na 100.000 jmenných uživatelů, cena licencí za navýšení počtu uživatelů o 5.000 může být účtována až k okažiku dosažení počtu 105.000 jmenných uživatelů. Platí pro každé další navyšování (105.000, 110.000 atd.). Počet uživatelů bude navyšován průběžně, vždy 1x ročně od zahájení Pilotního a akceptačního provozu bude proveden audit počtu uživatelů a cena bude případně navýšena až pro období následujícího roku. V případě, že výsledkem ročního auditu počtu uživatelů bude jejich snížení pod stanovenou hranici, bude cena stejným způsobem snížena. </t>
  </si>
  <si>
    <t xml:space="preserve"> - z toho cena Služeb provozu bez Poskytování cloudových služeb pro provoz a rozvoj Systému</t>
  </si>
  <si>
    <t>ID služby: IS07, A18
Cloudová služba (Poskytování cloudových služeb pro provoz a rozvoj Systému)*</t>
  </si>
  <si>
    <t>* Pokud je cloudová služba hrazena na základě více parametrů, bude pro každý parametr řádek služby zopakován. 
V tomto listu jsou vyplněny ceny za aktivitu IS07, A18 (cena aktivity A19 je uvedena na listu Cena Služeb provozu).</t>
  </si>
  <si>
    <t>IS01-IS04, IS07</t>
  </si>
  <si>
    <t>Test Systému</t>
  </si>
  <si>
    <t>Jednotková cena za zpracování Scénáře a realizaci Ukončení poskytování dílčí služby (Dílčí Exit)*</t>
  </si>
  <si>
    <t>* V souladu se zadávacími podmínkami nesmí být cena této položky vyšší než 1.500.000 Kč bez DPH.</t>
  </si>
  <si>
    <t>*** V souladu se zadávacími podmínkami nesmí být cena této položky vyšší než 1.300.000 Kč bez DPH.</t>
  </si>
  <si>
    <t>***** V souladu se zadávacími podmínkami nesmí být cena této položky vyšší než 6.800.000 Kč bez DPH.</t>
  </si>
  <si>
    <t>Dodavatel zde uvede jednu paušální cenu stanovenou jako Cenu služby Pilotního a akceptačního provozu Systému, kdy tato cena bude pokrývat veškeré náklady na poskytování služby a všech jejích součástí (jednotlivých aktivit) v rámci jednoho Vyhodnocovacího období = kalendářní měsíc. Tato paušální cena je konečná a bude fakturována po celou dobu realizace Pilotního a akceptačního provozu. Tato cena nezahrnuje cenu aktivity A02 Aktualizace dat/kopie dle Přílohy č. 1 v době Pilotního a akceptačního provozu. Tato aktivita bude hrazena pouze při vyžádání Objednatelem, a to ve výši dle ceny aktivity A02 pro poskytování Služeb provozu (list Cena služeb provozu)</t>
  </si>
  <si>
    <t>V tomto listu Dodavatel uvede ceny Poskytování cloudových služeb pro provoz a rozvoj Systému (ID služby: IS07, A18
Cloudová služba). V tomto listu jsou vyplněny ceny za aktivitu IS07, A18 (cena aktivity A19 je uvedena na listu Cena Služeb provozu).</t>
  </si>
  <si>
    <t>Na list budou vyplněny všechny potřebné licence, i pokud je jejich poskytnutí bezúplatné. Jejich cena pak uvedena jako "0".</t>
  </si>
  <si>
    <r>
      <t xml:space="preserve">Počet </t>
    </r>
    <r>
      <rPr>
        <b/>
        <sz val="11"/>
        <color rgb="FFFF0000"/>
        <rFont val="Calibri"/>
        <family val="2"/>
        <scheme val="minor"/>
      </rPr>
      <t>měsíců</t>
    </r>
    <r>
      <rPr>
        <b/>
        <sz val="11"/>
        <rFont val="Calibri"/>
        <family val="2"/>
        <scheme val="minor"/>
      </rPr>
      <t xml:space="preserve"> pro stanovení Modelové ceny Služeb</t>
    </r>
  </si>
  <si>
    <r>
      <t xml:space="preserve">Do tohoto listu uvede Dodavatel seznam veškerých SW produktů, které jsou předmětem dodávky a budou využity při Implementaci Systému. Pro veškeré licence musí být zajištěna maintenance v takovém rozsahu, aby bylo možné zajistit jak Implementaci Systému, tak následně i Služby provozu Systému v požadovaném rozsahu. V rámci tohoto listu může Dodavatel přidávat řádky, pokud by definovaný počet nebyl dostačující, a to takovým způsobem, aby nebyl dotčen propočet na řádku s názvem: "Celková cena", který zahrnuje vzorec pro výpočet do Celkové nabídkové ceny. </t>
    </r>
    <r>
      <rPr>
        <sz val="11"/>
        <color rgb="FFFF0000"/>
        <rFont val="Calibri"/>
        <family val="2"/>
        <scheme val="minor"/>
      </rPr>
      <t>Na tomto listu budou uvedeny i licence bezúplatné.</t>
    </r>
    <r>
      <rPr>
        <sz val="11"/>
        <rFont val="Calibri"/>
        <family val="2"/>
        <scheme val="minor"/>
      </rPr>
      <t xml:space="preserve">
</t>
    </r>
  </si>
  <si>
    <r>
      <t xml:space="preserve">Dodavatel uvede cenu za Maintenance licencí na </t>
    </r>
    <r>
      <rPr>
        <sz val="11"/>
        <color rgb="FFFF0000"/>
        <rFont val="Calibri"/>
        <family val="2"/>
        <scheme val="minor"/>
      </rPr>
      <t>1 kalendářní měsíc</t>
    </r>
    <r>
      <rPr>
        <sz val="11"/>
        <rFont val="Calibri"/>
        <family val="2"/>
        <scheme val="minor"/>
      </rPr>
      <t xml:space="preserve"> pro daný konkrétní typ licence a veškeré dodávané množství dodávané licence. Tato maintenance bude uhrazena až po ukončení Pilotního a akceptačního provozu. Cena maintenance je definována jako konstantní po dobu platnosti smlouvy a zajištění provozu daného SW produktu.</t>
    </r>
  </si>
  <si>
    <t>Portálové aplikace MACH</t>
  </si>
  <si>
    <t xml:space="preserve">                     Portálový systém SZIF včetně všech komponent</t>
  </si>
  <si>
    <r>
      <rPr>
        <b/>
        <sz val="11"/>
        <rFont val="Calibri"/>
        <family val="2"/>
        <scheme val="minor"/>
      </rPr>
      <t>Modelová cena Služeb</t>
    </r>
    <r>
      <rPr>
        <b/>
        <sz val="11"/>
        <color rgb="FFFF0000"/>
        <rFont val="Calibri"/>
        <family val="2"/>
        <scheme val="minor"/>
      </rPr>
      <t xml:space="preserve"> za 29,5 měsíců</t>
    </r>
    <r>
      <rPr>
        <b/>
        <sz val="11"/>
        <rFont val="Calibri"/>
        <family val="2"/>
        <scheme val="minor"/>
      </rPr>
      <t xml:space="preserve"> (bez DPH)</t>
    </r>
  </si>
  <si>
    <r>
      <t xml:space="preserve">Modelová cena Služeb za </t>
    </r>
    <r>
      <rPr>
        <b/>
        <sz val="11"/>
        <color rgb="FFFF0000"/>
        <rFont val="Calibri"/>
        <family val="2"/>
        <scheme val="minor"/>
      </rPr>
      <t xml:space="preserve">29,5 měsíců </t>
    </r>
    <r>
      <rPr>
        <b/>
        <sz val="11"/>
        <rFont val="Calibri"/>
        <family val="2"/>
        <scheme val="minor"/>
      </rPr>
      <t>(s DPH)</t>
    </r>
  </si>
  <si>
    <r>
      <t xml:space="preserve">Cena Maintenance licencí za dané licence na </t>
    </r>
    <r>
      <rPr>
        <b/>
        <sz val="11"/>
        <color rgb="FFFF0000"/>
        <rFont val="Calibri"/>
        <family val="2"/>
        <scheme val="minor"/>
      </rPr>
      <t>1 měsíc od zahájení poskytování Služeb provozu</t>
    </r>
    <r>
      <rPr>
        <b/>
        <sz val="11"/>
        <rFont val="Calibri"/>
        <family val="2"/>
        <scheme val="minor"/>
      </rPr>
      <t xml:space="preserve"> (bez DPH)</t>
    </r>
  </si>
  <si>
    <r>
      <t xml:space="preserve">Cena Maintenance licencí za dané licence na </t>
    </r>
    <r>
      <rPr>
        <b/>
        <sz val="11"/>
        <color rgb="FFFF0000"/>
        <rFont val="Calibri"/>
        <family val="2"/>
        <scheme val="minor"/>
      </rPr>
      <t>29,5 měsíců od zahájení poskytování Služeb provozu</t>
    </r>
    <r>
      <rPr>
        <b/>
        <sz val="11"/>
        <rFont val="Calibri"/>
        <family val="2"/>
        <scheme val="minor"/>
      </rPr>
      <t xml:space="preserve"> (bez DPH)</t>
    </r>
  </si>
  <si>
    <r>
      <t>Jednotková cena dodávky licencí vč. maintenance do doby zahájení poskytování Služeb provozu (bez DPH)</t>
    </r>
    <r>
      <rPr>
        <b/>
        <sz val="11"/>
        <color rgb="FFFF0000"/>
        <rFont val="Calibri"/>
        <family val="2"/>
        <scheme val="minor"/>
      </rPr>
      <t>***</t>
    </r>
  </si>
  <si>
    <t>*** Tato položka zahrnuje i maintenance licencí po celou dobu Pilotního a akcepačního provozu.</t>
  </si>
  <si>
    <t>U open source software ve verzi volné bezúplatně poskytované licence  je i maintenance k open source software poskytována  bezúplatně (nutno vyplnit hodnotu "0").</t>
  </si>
  <si>
    <r>
      <t>Předpokládaný kalkulovaný počet MD</t>
    </r>
    <r>
      <rPr>
        <b/>
        <strike/>
        <sz val="11"/>
        <color rgb="FFFF0000"/>
        <rFont val="Calibri"/>
        <family val="2"/>
        <scheme val="minor"/>
      </rPr>
      <t>/rok</t>
    </r>
    <r>
      <rPr>
        <b/>
        <sz val="11"/>
        <rFont val="Calibri"/>
        <family val="2"/>
        <scheme val="minor"/>
      </rPr>
      <t xml:space="preserve">
v průběhu Pilotního a akceptačního provozu</t>
    </r>
  </si>
  <si>
    <r>
      <t xml:space="preserve">Kalkulovaná cena </t>
    </r>
    <r>
      <rPr>
        <b/>
        <sz val="11"/>
        <color rgb="FFFF0000"/>
        <rFont val="Calibri"/>
        <family val="2"/>
        <scheme val="minor"/>
      </rPr>
      <t>Služeb rozvoje</t>
    </r>
    <r>
      <rPr>
        <b/>
        <sz val="11"/>
        <rFont val="Calibri"/>
        <family val="2"/>
        <scheme val="minor"/>
      </rPr>
      <t xml:space="preserve"> v průběhu Pilotního a akceptačního provozu (bez DPH)</t>
    </r>
  </si>
  <si>
    <r>
      <t>Modelová cena Služeb rozvoje za 48 měsíců celkem (bez DPH)</t>
    </r>
    <r>
      <rPr>
        <b/>
        <sz val="11"/>
        <color rgb="FFFF0000"/>
        <rFont val="Calibri"/>
        <family val="2"/>
        <scheme val="minor"/>
      </rPr>
      <t>**</t>
    </r>
  </si>
  <si>
    <t>** Modelová cena Služeb rozvoje za 48 měsíců celkem je stanovena pro 2170 MD Služeb rozvoje (941 MD za 18,5 měsíce Pilotního a akceptačního provozu, 1229 za 29,5 měsíce po ukončení Pilotního a akceptačního provozu).</t>
  </si>
  <si>
    <r>
      <t xml:space="preserve">(Modelová) Cena za čerpanou službu za </t>
    </r>
    <r>
      <rPr>
        <b/>
        <sz val="11"/>
        <color rgb="FFFF0000"/>
        <rFont val="Calibri"/>
        <family val="2"/>
        <scheme val="minor"/>
      </rPr>
      <t>29,5 měsíce</t>
    </r>
    <r>
      <rPr>
        <b/>
        <sz val="11"/>
        <rFont val="Calibri"/>
        <family val="2"/>
        <scheme val="minor"/>
      </rPr>
      <t>, tj.</t>
    </r>
    <r>
      <rPr>
        <b/>
        <sz val="11"/>
        <color rgb="FFFF0000"/>
        <rFont val="Calibri"/>
        <family val="2"/>
        <scheme val="minor"/>
      </rPr>
      <t xml:space="preserve"> 22</t>
    </r>
    <r>
      <rPr>
        <b/>
        <sz val="11"/>
        <rFont val="Calibri"/>
        <family val="2"/>
        <scheme val="minor"/>
      </rPr>
      <t xml:space="preserve"> měsíců běžného provozu a </t>
    </r>
    <r>
      <rPr>
        <b/>
        <sz val="11"/>
        <color rgb="FFFF0000"/>
        <rFont val="Calibri"/>
        <family val="2"/>
        <scheme val="minor"/>
      </rPr>
      <t xml:space="preserve">7,5 měsíce </t>
    </r>
    <r>
      <rPr>
        <b/>
        <sz val="11"/>
        <rFont val="Calibri"/>
        <family val="2"/>
        <scheme val="minor"/>
      </rPr>
      <t>zvýšeného provozu (bez DPH)</t>
    </r>
  </si>
  <si>
    <r>
      <t xml:space="preserve">Jednotlivé hodnoty, uvedené v listu celková nabídková cena, jsou přebírány z ostatních listů v tomto souboru. Struktura stanovené Celkové nabídkové ceny odpovídá jednotlivým částem plnění veřejné zakázky, a to dle členění na: 
 - Celkovou cenu Díla, zahrnující:
                                                          - Celkovou cenu dodávky licencí, 
                                                          - Celkovou cenu Implementace, 
                                                          - Celkovou cenu Pilotního a akceptačního provozu
                                                          - Celkovou (modelovou) cenu Cloudových služeb po dobu Pilotního a akceptačního provozu
 - Celkovou (modelovou) cenu Služeb provozu a Maintenance licencí, zahrnující:
                                                           - maintenance dodávaných licencí v kalkulaci na </t>
    </r>
    <r>
      <rPr>
        <sz val="11"/>
        <color rgb="FFFF0000"/>
        <rFont val="Calibri"/>
        <family val="2"/>
        <scheme val="minor"/>
      </rPr>
      <t xml:space="preserve">29,5 </t>
    </r>
    <r>
      <rPr>
        <sz val="11"/>
        <rFont val="Calibri"/>
        <family val="2"/>
        <scheme val="minor"/>
      </rPr>
      <t xml:space="preserve">měsíců 
                                                           - cenu licencí za navýšení  počtu uživatelů o 5000 
                                                           - cenu Maintenance licencí za navýšení  počtu uživatelů o 5000 na 12 měsíců
                                                           - cenu Služeb provozu bez Poskytování cloudových služeb pro provoz a rozvoj Systému v kalkulaci na </t>
    </r>
    <r>
      <rPr>
        <sz val="11"/>
        <color rgb="FFFF0000"/>
        <rFont val="Calibri"/>
        <family val="2"/>
        <scheme val="minor"/>
      </rPr>
      <t xml:space="preserve">29,5 </t>
    </r>
    <r>
      <rPr>
        <sz val="11"/>
        <rFont val="Calibri"/>
        <family val="2"/>
        <scheme val="minor"/>
      </rPr>
      <t>měsíců 
                                                           - cenu Poskytování cloudových služeb pro provoz a rozvoj Systému
- Celkovou (modelovou) cenu Služeb rozvoje
- Celkovou (modelovou) cenu Exitu</t>
    </r>
  </si>
  <si>
    <r>
      <t>Sloupec: Cena Maintenance licencí za dané licence na</t>
    </r>
    <r>
      <rPr>
        <sz val="11"/>
        <color rgb="FFFF0000"/>
        <rFont val="Calibri"/>
        <family val="2"/>
        <scheme val="minor"/>
      </rPr>
      <t xml:space="preserve"> 1 měsíc</t>
    </r>
    <r>
      <rPr>
        <sz val="11"/>
        <rFont val="Calibri"/>
        <family val="2"/>
        <scheme val="minor"/>
      </rPr>
      <t xml:space="preserve"> </t>
    </r>
    <r>
      <rPr>
        <sz val="11"/>
        <color rgb="FFFF0000"/>
        <rFont val="Calibri"/>
        <family val="2"/>
        <scheme val="minor"/>
      </rPr>
      <t xml:space="preserve">od zahájení poskytování Služeb provozu </t>
    </r>
    <r>
      <rPr>
        <sz val="11"/>
        <rFont val="Calibri"/>
        <family val="2"/>
        <scheme val="minor"/>
      </rPr>
      <t>(bez DPH)</t>
    </r>
  </si>
  <si>
    <r>
      <t xml:space="preserve">Počet jednotek služby pro 30 tisíc jmenných a 6 tisíc současných uživatelů, jeden měsíc </t>
    </r>
    <r>
      <rPr>
        <b/>
        <strike/>
        <sz val="11"/>
        <color rgb="FFFF0000"/>
        <rFont val="Calibri"/>
        <family val="2"/>
        <scheme val="minor"/>
      </rPr>
      <t>Pilotního a akceptačního provozu nebo</t>
    </r>
    <r>
      <rPr>
        <b/>
        <sz val="11"/>
        <rFont val="Calibri"/>
        <family val="2"/>
        <scheme val="minor"/>
      </rPr>
      <t xml:space="preserve"> provozu s nízkým počtem uživatelů (bez DPH)****</t>
    </r>
  </si>
  <si>
    <r>
      <t xml:space="preserve">Cena za čerpanou službu pro 30 tisíc jmenných a 6 tisíc současných uživatelů, jeden měsíc </t>
    </r>
    <r>
      <rPr>
        <b/>
        <strike/>
        <sz val="11"/>
        <color rgb="FFFF0000"/>
        <rFont val="Calibri"/>
        <family val="2"/>
        <scheme val="minor"/>
      </rPr>
      <t xml:space="preserve">Pilotního a akceptačního provozu nebo </t>
    </r>
    <r>
      <rPr>
        <b/>
        <sz val="11"/>
        <rFont val="Calibri"/>
        <family val="2"/>
        <scheme val="minor"/>
      </rPr>
      <t>provozu s nízkým počtem uživatelů (bez DPH)*****</t>
    </r>
  </si>
  <si>
    <r>
      <t xml:space="preserve">(Modelová) cena za čerpanou službu za </t>
    </r>
    <r>
      <rPr>
        <b/>
        <sz val="11"/>
        <color rgb="FFFF0000"/>
        <rFont val="Calibri"/>
        <family val="2"/>
        <scheme val="minor"/>
      </rPr>
      <t>18,5</t>
    </r>
    <r>
      <rPr>
        <b/>
        <sz val="11"/>
        <rFont val="Calibri"/>
        <family val="2"/>
        <scheme val="minor"/>
      </rPr>
      <t xml:space="preserve"> měsíců Pilotního a akceptačního provozu </t>
    </r>
    <r>
      <rPr>
        <b/>
        <sz val="11"/>
        <color rgb="FFFF0000"/>
        <rFont val="Calibri"/>
        <family val="2"/>
        <scheme val="minor"/>
      </rPr>
      <t>(6,5 měsíce provozu s nízkým počtem uživatelů, 9 měsíců běžného provozu a 3 měsíce zvýšeného provozu)</t>
    </r>
    <r>
      <rPr>
        <b/>
        <sz val="11"/>
        <rFont val="Calibri"/>
        <family val="2"/>
        <scheme val="minor"/>
      </rPr>
      <t xml:space="preserve"> (bez DPH)******</t>
    </r>
  </si>
  <si>
    <r>
      <t xml:space="preserve">****** Jedná se o modelový příklad čerpání cloudových služeb po dobu Pilotního a akceptačního provozu, během něhož se </t>
    </r>
    <r>
      <rPr>
        <sz val="11"/>
        <color rgb="FFFF0000"/>
        <rFont val="Calibri"/>
        <family val="2"/>
        <scheme val="minor"/>
      </rPr>
      <t>předpokládá 6,5 měsíce provozu s nízkým počtem uživatelů, 9 měsíců běžného provozu a 3 měsíce zvýšeného provozu</t>
    </r>
    <r>
      <rPr>
        <sz val="11"/>
        <rFont val="Calibri"/>
        <family val="2"/>
        <scheme val="minor"/>
      </rPr>
      <t>. Platí však, že i v Pilotním a akceptačním provozu bude cena hrazena dle skutečné spotřeby, ne však vyšší než horní hranice pro stanovený počet uživatelů.</t>
    </r>
  </si>
  <si>
    <r>
      <t xml:space="preserve">Sloupec: Počet jednotek služby pro 30 tisíc jmenných a 6 tisíc současných uživatelů, jeden měsíc </t>
    </r>
    <r>
      <rPr>
        <strike/>
        <sz val="11"/>
        <color rgb="FFFF0000"/>
        <rFont val="Calibri"/>
        <family val="2"/>
        <scheme val="minor"/>
      </rPr>
      <t>Pilotního a akceptačního provozu nebo</t>
    </r>
    <r>
      <rPr>
        <sz val="11"/>
        <color rgb="FFFF0000"/>
        <rFont val="Calibri"/>
        <family val="2"/>
        <scheme val="minor"/>
      </rPr>
      <t xml:space="preserve"> </t>
    </r>
    <r>
      <rPr>
        <sz val="11"/>
        <rFont val="Calibri"/>
        <family val="2"/>
        <scheme val="minor"/>
      </rPr>
      <t>provozu s nízkým počtem uživatelů (bez DPH)****</t>
    </r>
  </si>
  <si>
    <t>Dodavatel uvede počet jednotek (jednotek jím uvedených ve sloupci B) za měsíc pro Zadavatelem uvedený počet uživatelů. Při zachování stanovených počtů uživatelů nelze překročit takto stanovený počet jednotek v rámci vyúčtování. Tento počet jednotek se předpokládá zejména v době Pilotního a akceptačního provozu.
Skutečná cena cloudových služeb  bude stanovena násobkem skutečně spotřebovaných jednotek služby a ceny jednotky služby. Bude-li zachován počet uživatelů uvedený Zadavatelem (modelový příklad), pak cena za čerpanou službu nesmí překročit cenu v tomto sloupci (tj. skutečná cena cloudových služeb za vyhodnocovací období bude při tomto počtu nižší nebo stejná, nemůže být však zvýšena nad tuto hranici). Dodavatel tedy odpovídá za správný počet jednotek pro stanovený počet uživatelů a bude-li při tomto počtu uživatelů spotřebováno více jednotek cloudových služeb, nemá nárok na zvýšení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</si>
</sst>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13">
    <font>
      <sz val="11"/>
      <color theme="1"/>
      <name val="Calibri"/>
      <family val="2"/>
      <scheme val="minor"/>
    </font>
    <font>
      <sz val="10"/>
      <name val="Arial"/>
      <family val="2"/>
    </font>
    <font>
      <sz val="11"/>
      <name val="Calibri"/>
      <family val="2"/>
      <scheme val="minor"/>
    </font>
    <font>
      <b/>
      <sz val="11"/>
      <name val="Calibri"/>
      <family val="2"/>
      <scheme val="minor"/>
    </font>
    <font>
      <b/>
      <sz val="14"/>
      <name val="Calibri"/>
      <family val="2"/>
      <scheme val="minor"/>
    </font>
    <font>
      <b/>
      <sz val="10"/>
      <name val="Arial"/>
      <family val="2"/>
    </font>
    <font>
      <b/>
      <sz val="14"/>
      <name val="Verdana"/>
      <family val="2"/>
    </font>
    <font>
      <sz val="10"/>
      <name val="Calibri"/>
      <family val="2"/>
      <scheme val="minor"/>
    </font>
    <font>
      <sz val="11"/>
      <color rgb="FFFF0000"/>
      <name val="Calibri"/>
      <family val="2"/>
      <scheme val="minor"/>
    </font>
    <font>
      <b/>
      <sz val="11"/>
      <color rgb="FFFF0000"/>
      <name val="Calibri"/>
      <family val="2"/>
      <scheme val="minor"/>
    </font>
    <font>
      <b/>
      <strike/>
      <sz val="11"/>
      <color rgb="FFFF0000"/>
      <name val="Calibri"/>
      <family val="2"/>
      <scheme val="minor"/>
    </font>
    <font>
      <sz val="10"/>
      <color rgb="FFFF0000"/>
      <name val="Calibri"/>
      <family val="2"/>
      <scheme val="minor"/>
    </font>
    <font>
      <strike/>
      <sz val="11"/>
      <color rgb="FFFF0000"/>
      <name val="Calibri"/>
      <family val="2"/>
      <scheme val="minor"/>
    </font>
  </fonts>
  <fills count="2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4" tint="0.39998000860214233"/>
        <bgColor indexed="64"/>
      </patternFill>
    </fill>
    <fill>
      <patternFill patternType="solid">
        <fgColor theme="9" tint="0.5999900102615356"/>
        <bgColor indexed="64"/>
      </patternFill>
    </fill>
    <fill>
      <patternFill patternType="solid">
        <fgColor rgb="FFEDEDED"/>
        <bgColor indexed="64"/>
      </patternFill>
    </fill>
    <fill>
      <patternFill patternType="solid">
        <fgColor rgb="FF00B0F0"/>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rgb="FFF7F8FC"/>
        <bgColor indexed="64"/>
      </patternFill>
    </fill>
    <fill>
      <patternFill patternType="solid">
        <fgColor theme="8" tint="0.7999799847602844"/>
        <bgColor indexed="64"/>
      </patternFill>
    </fill>
    <fill>
      <patternFill patternType="solid">
        <fgColor theme="9" tint="0.5999900102615356"/>
        <bgColor indexed="64"/>
      </patternFill>
    </fill>
    <fill>
      <patternFill patternType="solid">
        <fgColor rgb="FF00B0F0"/>
        <bgColor indexed="64"/>
      </patternFill>
    </fill>
    <fill>
      <patternFill patternType="solid">
        <fgColor rgb="FF00B0F0"/>
        <bgColor indexed="64"/>
      </patternFill>
    </fill>
    <fill>
      <patternFill patternType="solid">
        <fgColor theme="8" tint="0.5999900102615356"/>
        <bgColor indexed="64"/>
      </patternFill>
    </fill>
    <fill>
      <patternFill patternType="solid">
        <fgColor rgb="FFFFFF00"/>
        <bgColor indexed="64"/>
      </patternFill>
    </fill>
    <fill>
      <patternFill patternType="solid">
        <fgColor theme="8" tint="0.5999900102615356"/>
        <bgColor indexed="64"/>
      </patternFill>
    </fill>
    <fill>
      <patternFill patternType="solid">
        <fgColor rgb="FFFFFF00"/>
        <bgColor indexed="64"/>
      </patternFill>
    </fill>
    <fill>
      <patternFill patternType="solid">
        <fgColor rgb="FF538135"/>
        <bgColor indexed="64"/>
      </patternFill>
    </fill>
    <fill>
      <patternFill patternType="solid">
        <fgColor theme="8" tint="0.7999799847602844"/>
        <bgColor indexed="64"/>
      </patternFill>
    </fill>
    <fill>
      <patternFill patternType="solid">
        <fgColor theme="9" tint="0.39998000860214233"/>
        <bgColor indexed="64"/>
      </patternFill>
    </fill>
    <fill>
      <patternFill patternType="solid">
        <fgColor theme="9" tint="-0.24997000396251678"/>
        <bgColor indexed="64"/>
      </patternFill>
    </fill>
  </fills>
  <borders count="59">
    <border>
      <left/>
      <right/>
      <top/>
      <bottom/>
      <diagonal/>
    </border>
    <border>
      <left style="thin"/>
      <right style="thin"/>
      <top/>
      <bottom style="thin"/>
    </border>
    <border>
      <left style="thin"/>
      <right style="medium"/>
      <top/>
      <bottom style="thin"/>
    </border>
    <border>
      <left style="thin"/>
      <right style="thin"/>
      <top style="medium"/>
      <botto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top style="medium"/>
      <bottom style="medium"/>
    </border>
    <border>
      <left style="medium"/>
      <right style="medium"/>
      <top style="medium"/>
      <bottom style="medium"/>
    </border>
    <border>
      <left/>
      <right/>
      <top style="medium"/>
      <bottom style="medium"/>
    </border>
    <border>
      <left style="medium"/>
      <right style="thin"/>
      <top style="medium"/>
      <bottom/>
    </border>
    <border>
      <left style="medium"/>
      <right/>
      <top style="medium"/>
      <bottom style="medium"/>
    </border>
    <border>
      <left style="thin"/>
      <right style="medium"/>
      <top style="medium"/>
      <bottom/>
    </border>
    <border>
      <left style="thin"/>
      <right style="thin"/>
      <top style="thin"/>
      <bottom style="medium"/>
    </border>
    <border>
      <left style="thin"/>
      <right style="thin"/>
      <top/>
      <bottom style="medium"/>
    </border>
    <border>
      <left style="thin"/>
      <right style="thin"/>
      <top style="medium"/>
      <bottom style="thin"/>
    </border>
    <border>
      <left style="medium"/>
      <right style="thin">
        <color rgb="FF666666"/>
      </right>
      <top style="thin">
        <color rgb="FF666666"/>
      </top>
      <bottom/>
    </border>
    <border>
      <left style="thin">
        <color rgb="FF666666"/>
      </left>
      <right style="thin">
        <color rgb="FF666666"/>
      </right>
      <top style="thin">
        <color rgb="FF666666"/>
      </top>
      <bottom/>
    </border>
    <border>
      <left style="thin">
        <color rgb="FF666666"/>
      </left>
      <right style="medium"/>
      <top style="thin">
        <color rgb="FF666666"/>
      </top>
      <bottom/>
    </border>
    <border>
      <left style="medium"/>
      <right style="thin"/>
      <top style="thin"/>
      <bottom style="thin"/>
    </border>
    <border>
      <left style="thin"/>
      <right style="thin"/>
      <top style="thin"/>
      <bottom style="thin"/>
    </border>
    <border>
      <left style="thin"/>
      <right style="medium"/>
      <top style="thin"/>
      <bottom style="thin"/>
    </border>
    <border>
      <left style="medium"/>
      <right/>
      <top style="thin"/>
      <bottom style="thin"/>
    </border>
    <border>
      <left style="medium"/>
      <right/>
      <top/>
      <bottom style="medium"/>
    </border>
    <border>
      <left/>
      <right style="thin"/>
      <top style="medium"/>
      <bottom style="medium"/>
    </border>
    <border>
      <left style="medium"/>
      <right style="thin"/>
      <top/>
      <bottom style="thin"/>
    </border>
    <border>
      <left/>
      <right style="thin"/>
      <top/>
      <bottom style="thin"/>
    </border>
    <border>
      <left style="thin"/>
      <right style="thin"/>
      <top/>
      <bottom/>
    </border>
    <border>
      <left style="thin"/>
      <right style="medium"/>
      <top/>
      <bottom/>
    </border>
    <border>
      <left/>
      <right style="thin"/>
      <top style="thin"/>
      <bottom style="thin"/>
    </border>
    <border>
      <left style="thin"/>
      <right style="thin"/>
      <top style="thin"/>
      <bottom/>
    </border>
    <border>
      <left style="thin"/>
      <right style="medium"/>
      <top style="thin"/>
      <bottom/>
    </border>
    <border>
      <left style="medium"/>
      <right style="thin"/>
      <top style="medium"/>
      <bottom style="thin"/>
    </border>
    <border>
      <left style="medium"/>
      <right style="thin"/>
      <top style="thin"/>
      <bottom/>
    </border>
    <border>
      <left/>
      <right style="thin"/>
      <top style="medium"/>
      <bottom style="thin"/>
    </border>
    <border>
      <left style="medium"/>
      <right style="thin"/>
      <top style="thin"/>
      <bottom style="medium"/>
    </border>
    <border>
      <left/>
      <right style="thin"/>
      <top style="thin"/>
      <bottom style="medium"/>
    </border>
    <border>
      <left style="medium"/>
      <right style="thin"/>
      <top/>
      <bottom style="medium"/>
    </border>
    <border>
      <left style="thin"/>
      <right/>
      <top style="medium"/>
      <bottom style="thin"/>
    </border>
    <border>
      <left style="thin"/>
      <right/>
      <top style="thin"/>
      <bottom style="medium"/>
    </border>
    <border>
      <left/>
      <right style="thin"/>
      <top/>
      <bottom style="medium"/>
    </border>
    <border>
      <left/>
      <right style="medium"/>
      <top style="medium"/>
      <bottom style="medium"/>
    </border>
    <border>
      <left style="thin"/>
      <right style="medium"/>
      <top style="medium"/>
      <bottom style="thin"/>
    </border>
    <border>
      <left style="thin"/>
      <right style="medium"/>
      <top style="thin"/>
      <bottom style="medium"/>
    </border>
    <border>
      <left style="thin"/>
      <right style="medium"/>
      <top/>
      <bottom style="medium"/>
    </border>
    <border>
      <left/>
      <right style="medium"/>
      <top/>
      <bottom style="thin"/>
    </border>
    <border>
      <left/>
      <right style="medium"/>
      <top style="thin"/>
      <bottom style="thin"/>
    </border>
    <border>
      <left/>
      <right style="medium"/>
      <top style="thin"/>
      <bottom style="medium"/>
    </border>
    <border>
      <left style="medium"/>
      <right style="medium"/>
      <top style="medium"/>
      <bottom style="thin"/>
    </border>
    <border>
      <left style="medium"/>
      <right style="medium"/>
      <top style="thin"/>
      <bottom style="thin"/>
    </border>
    <border>
      <left style="medium"/>
      <right/>
      <top style="medium"/>
      <bottom style="thin">
        <color rgb="FF666666"/>
      </bottom>
    </border>
    <border>
      <left/>
      <right/>
      <top style="medium"/>
      <bottom style="thin">
        <color rgb="FF666666"/>
      </bottom>
    </border>
    <border>
      <left/>
      <right style="medium"/>
      <top style="medium"/>
      <bottom style="thin">
        <color rgb="FF666666"/>
      </bottom>
    </border>
    <border>
      <left style="medium"/>
      <right/>
      <top style="medium"/>
      <bottom/>
    </border>
    <border>
      <left/>
      <right/>
      <top style="medium"/>
      <bottom/>
    </border>
    <border>
      <left/>
      <right style="medium"/>
      <top style="medium"/>
      <bottom/>
    </border>
    <border>
      <left style="medium"/>
      <right/>
      <top style="medium"/>
      <bottom style="thin"/>
    </border>
    <border>
      <left style="thin"/>
      <right/>
      <top style="medium"/>
      <bottom/>
    </border>
    <border>
      <left style="thin"/>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9">
    <xf numFmtId="0" fontId="0" fillId="0" borderId="0" xfId="0"/>
    <xf numFmtId="44" fontId="2" fillId="2" borderId="1" xfId="0" applyNumberFormat="1" applyFont="1" applyFill="1" applyBorder="1"/>
    <xf numFmtId="44" fontId="2" fillId="2" borderId="2" xfId="0" applyNumberFormat="1" applyFont="1" applyFill="1" applyBorder="1"/>
    <xf numFmtId="0" fontId="3" fillId="3" borderId="3" xfId="0" applyFont="1" applyFill="1" applyBorder="1" applyAlignment="1">
      <alignment horizontal="center" wrapText="1"/>
    </xf>
    <xf numFmtId="44" fontId="2" fillId="4" borderId="4" xfId="0" applyNumberFormat="1" applyFont="1" applyFill="1" applyBorder="1" applyAlignment="1">
      <alignment wrapText="1"/>
    </xf>
    <xf numFmtId="44" fontId="2" fillId="4" borderId="5" xfId="0" applyNumberFormat="1" applyFont="1" applyFill="1" applyBorder="1" applyAlignment="1">
      <alignment wrapText="1"/>
    </xf>
    <xf numFmtId="0" fontId="3" fillId="3" borderId="6" xfId="0" applyFont="1" applyFill="1" applyBorder="1" applyAlignment="1">
      <alignment horizontal="center" wrapText="1"/>
    </xf>
    <xf numFmtId="0" fontId="3" fillId="3" borderId="7" xfId="0" applyFont="1" applyFill="1" applyBorder="1" applyAlignment="1">
      <alignment horizontal="center" wrapText="1"/>
    </xf>
    <xf numFmtId="0" fontId="3" fillId="3" borderId="8" xfId="0" applyFont="1" applyFill="1" applyBorder="1" applyAlignment="1">
      <alignment horizontal="center" wrapText="1"/>
    </xf>
    <xf numFmtId="0" fontId="3" fillId="3" borderId="9" xfId="0" applyFont="1" applyFill="1" applyBorder="1" applyAlignment="1">
      <alignment horizontal="center" wrapText="1"/>
    </xf>
    <xf numFmtId="0" fontId="2" fillId="0" borderId="0" xfId="0" applyFont="1"/>
    <xf numFmtId="0" fontId="3" fillId="3" borderId="10" xfId="0" applyFont="1" applyFill="1" applyBorder="1" applyAlignment="1">
      <alignment horizontal="center" wrapText="1"/>
    </xf>
    <xf numFmtId="0" fontId="3" fillId="4" borderId="11" xfId="0" applyFont="1" applyFill="1" applyBorder="1" applyAlignment="1">
      <alignment wrapText="1"/>
    </xf>
    <xf numFmtId="0" fontId="3" fillId="3" borderId="12" xfId="0" applyFont="1" applyFill="1" applyBorder="1" applyAlignment="1">
      <alignment horizontal="center" wrapText="1"/>
    </xf>
    <xf numFmtId="44" fontId="3" fillId="3" borderId="3" xfId="0" applyNumberFormat="1" applyFont="1" applyFill="1" applyBorder="1" applyAlignment="1">
      <alignment horizontal="center" wrapText="1"/>
    </xf>
    <xf numFmtId="0" fontId="3" fillId="4" borderId="13" xfId="0" applyFont="1" applyFill="1" applyBorder="1" applyAlignment="1">
      <alignment vertical="center" wrapText="1"/>
    </xf>
    <xf numFmtId="44" fontId="3" fillId="4" borderId="14" xfId="0" applyNumberFormat="1" applyFont="1" applyFill="1" applyBorder="1" applyAlignment="1">
      <alignment vertical="center" wrapText="1"/>
    </xf>
    <xf numFmtId="0" fontId="2" fillId="4" borderId="1" xfId="0" applyFont="1" applyFill="1" applyBorder="1" applyAlignment="1">
      <alignment vertical="center" wrapText="1"/>
    </xf>
    <xf numFmtId="44" fontId="2" fillId="4" borderId="15" xfId="0" applyNumberFormat="1" applyFont="1" applyFill="1" applyBorder="1" applyAlignment="1">
      <alignment horizontal="center" vertical="center" wrapText="1"/>
    </xf>
    <xf numFmtId="0" fontId="2" fillId="4" borderId="4" xfId="0" applyFont="1" applyFill="1" applyBorder="1"/>
    <xf numFmtId="44" fontId="3" fillId="5" borderId="4" xfId="0" applyNumberFormat="1" applyFont="1" applyFill="1" applyBorder="1" applyAlignment="1">
      <alignment horizontal="center" vertical="center" wrapText="1"/>
    </xf>
    <xf numFmtId="0" fontId="2" fillId="6" borderId="16" xfId="0" applyFont="1" applyFill="1" applyBorder="1" applyAlignment="1">
      <alignment horizontal="left"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3" fillId="7" borderId="19" xfId="0" applyFont="1" applyFill="1" applyBorder="1" applyAlignment="1">
      <alignment horizontal="left" wrapText="1"/>
    </xf>
    <xf numFmtId="44" fontId="2" fillId="8" borderId="20" xfId="0" applyNumberFormat="1" applyFont="1" applyFill="1" applyBorder="1" applyAlignment="1">
      <alignment horizontal="right" wrapText="1"/>
    </xf>
    <xf numFmtId="44" fontId="2" fillId="9" borderId="20" xfId="0" applyNumberFormat="1" applyFont="1" applyFill="1" applyBorder="1" applyAlignment="1">
      <alignment horizontal="right" wrapText="1"/>
    </xf>
    <xf numFmtId="44" fontId="2" fillId="9" borderId="21" xfId="0" applyNumberFormat="1" applyFont="1" applyFill="1" applyBorder="1" applyAlignment="1">
      <alignment horizontal="right" wrapText="1"/>
    </xf>
    <xf numFmtId="44" fontId="2" fillId="10" borderId="20" xfId="0" applyNumberFormat="1" applyFont="1" applyFill="1" applyBorder="1" applyAlignment="1">
      <alignment horizontal="right" wrapText="1"/>
    </xf>
    <xf numFmtId="0" fontId="2" fillId="11" borderId="19" xfId="0" applyFont="1" applyFill="1" applyBorder="1" applyAlignment="1">
      <alignment horizontal="left" wrapText="1"/>
    </xf>
    <xf numFmtId="44" fontId="2" fillId="12" borderId="20" xfId="0" applyNumberFormat="1" applyFont="1" applyFill="1" applyBorder="1" applyAlignment="1">
      <alignment horizontal="right" wrapText="1"/>
    </xf>
    <xf numFmtId="44" fontId="2" fillId="13" borderId="21" xfId="0" applyNumberFormat="1" applyFont="1" applyFill="1" applyBorder="1" applyAlignment="1">
      <alignment horizontal="right" wrapText="1"/>
    </xf>
    <xf numFmtId="0" fontId="3" fillId="11" borderId="19" xfId="0" applyFont="1" applyFill="1" applyBorder="1" applyAlignment="1">
      <alignment horizontal="left" wrapText="1"/>
    </xf>
    <xf numFmtId="44" fontId="2" fillId="14" borderId="20" xfId="0" applyNumberFormat="1" applyFont="1" applyFill="1" applyBorder="1" applyAlignment="1">
      <alignment horizontal="right" wrapText="1"/>
    </xf>
    <xf numFmtId="0" fontId="3" fillId="11" borderId="22" xfId="0" applyFont="1" applyFill="1" applyBorder="1" applyAlignment="1">
      <alignment horizontal="left" wrapText="1"/>
    </xf>
    <xf numFmtId="0" fontId="3" fillId="11" borderId="23" xfId="0" applyFont="1" applyFill="1" applyBorder="1" applyAlignment="1">
      <alignment horizontal="left" wrapText="1"/>
    </xf>
    <xf numFmtId="44" fontId="2" fillId="14" borderId="14" xfId="0" applyNumberFormat="1" applyFont="1" applyFill="1" applyBorder="1" applyAlignment="1">
      <alignment horizontal="right" wrapText="1"/>
    </xf>
    <xf numFmtId="0" fontId="5" fillId="15" borderId="23" xfId="0" applyFont="1" applyFill="1" applyBorder="1" applyAlignment="1">
      <alignment horizontal="left" wrapText="1"/>
    </xf>
    <xf numFmtId="44" fontId="5" fillId="15" borderId="8" xfId="0" applyNumberFormat="1" applyFont="1" applyFill="1" applyBorder="1" applyAlignment="1">
      <alignment horizontal="right" wrapText="1"/>
    </xf>
    <xf numFmtId="44" fontId="5" fillId="15" borderId="8" xfId="0" applyNumberFormat="1" applyFont="1" applyFill="1" applyBorder="1" applyAlignment="1">
      <alignment horizontal="right" wrapText="1"/>
    </xf>
    <xf numFmtId="0" fontId="2" fillId="7" borderId="19" xfId="0" applyFont="1" applyFill="1" applyBorder="1" applyAlignment="1">
      <alignment horizontal="left" wrapText="1"/>
    </xf>
    <xf numFmtId="0" fontId="3" fillId="3" borderId="6" xfId="0" applyFont="1" applyFill="1" applyBorder="1" applyAlignment="1">
      <alignment wrapText="1"/>
    </xf>
    <xf numFmtId="0" fontId="3" fillId="3" borderId="24" xfId="0" applyFont="1" applyFill="1" applyBorder="1" applyAlignment="1">
      <alignment wrapText="1"/>
    </xf>
    <xf numFmtId="44" fontId="3" fillId="3" borderId="24" xfId="0" applyNumberFormat="1" applyFont="1" applyFill="1" applyBorder="1" applyAlignment="1">
      <alignment wrapText="1"/>
    </xf>
    <xf numFmtId="44" fontId="3" fillId="4" borderId="4" xfId="0" applyNumberFormat="1" applyFont="1" applyFill="1" applyBorder="1" applyAlignment="1">
      <alignment wrapText="1"/>
    </xf>
    <xf numFmtId="44" fontId="3" fillId="4" borderId="5" xfId="0" applyNumberFormat="1" applyFont="1" applyFill="1" applyBorder="1" applyAlignment="1">
      <alignment wrapText="1"/>
    </xf>
    <xf numFmtId="0" fontId="3" fillId="3" borderId="25" xfId="0" applyFont="1" applyFill="1" applyBorder="1" applyAlignment="1">
      <alignment wrapText="1"/>
    </xf>
    <xf numFmtId="0" fontId="3" fillId="3" borderId="26" xfId="0" applyFont="1" applyFill="1" applyBorder="1" applyAlignment="1">
      <alignment wrapText="1"/>
    </xf>
    <xf numFmtId="44" fontId="3" fillId="3" borderId="26" xfId="0" applyNumberFormat="1" applyFont="1" applyFill="1" applyBorder="1" applyAlignment="1">
      <alignment wrapText="1"/>
    </xf>
    <xf numFmtId="44" fontId="2" fillId="4" borderId="27" xfId="0" applyNumberFormat="1" applyFont="1" applyFill="1" applyBorder="1" applyAlignment="1">
      <alignment wrapText="1"/>
    </xf>
    <xf numFmtId="44" fontId="2" fillId="4" borderId="28" xfId="0" applyNumberFormat="1" applyFont="1" applyFill="1" applyBorder="1" applyAlignment="1">
      <alignment wrapText="1"/>
    </xf>
    <xf numFmtId="0" fontId="3" fillId="3" borderId="19" xfId="0" applyFont="1" applyFill="1" applyBorder="1" applyAlignment="1">
      <alignment horizontal="left" wrapText="1" indent="6"/>
    </xf>
    <xf numFmtId="0" fontId="3" fillId="3" borderId="29" xfId="0" applyFont="1" applyFill="1" applyBorder="1" applyAlignment="1">
      <alignment wrapText="1"/>
    </xf>
    <xf numFmtId="44" fontId="2" fillId="4" borderId="30" xfId="0" applyNumberFormat="1" applyFont="1" applyFill="1" applyBorder="1" applyAlignment="1">
      <alignment wrapText="1"/>
    </xf>
    <xf numFmtId="44" fontId="2" fillId="4" borderId="31" xfId="0" applyNumberFormat="1" applyFont="1" applyFill="1" applyBorder="1" applyAlignment="1">
      <alignment wrapText="1"/>
    </xf>
    <xf numFmtId="0" fontId="3" fillId="4" borderId="6" xfId="0" applyFont="1" applyFill="1" applyBorder="1" applyAlignment="1">
      <alignment vertical="center" wrapText="1"/>
    </xf>
    <xf numFmtId="44" fontId="3" fillId="4" borderId="4" xfId="0" applyNumberFormat="1" applyFont="1" applyFill="1" applyBorder="1" applyAlignment="1">
      <alignment vertical="center" wrapText="1"/>
    </xf>
    <xf numFmtId="44" fontId="2" fillId="4" borderId="4" xfId="0" applyNumberFormat="1" applyFont="1" applyFill="1" applyBorder="1" applyAlignment="1">
      <alignment vertical="center" wrapText="1"/>
    </xf>
    <xf numFmtId="0" fontId="3" fillId="4" borderId="6" xfId="0" applyFont="1" applyFill="1" applyBorder="1"/>
    <xf numFmtId="0" fontId="3" fillId="4" borderId="24" xfId="0" applyFont="1" applyFill="1" applyBorder="1"/>
    <xf numFmtId="44" fontId="3" fillId="4" borderId="24" xfId="0" applyNumberFormat="1" applyFont="1" applyFill="1" applyBorder="1"/>
    <xf numFmtId="44" fontId="2" fillId="16" borderId="4" xfId="0" applyNumberFormat="1" applyFont="1" applyFill="1" applyBorder="1"/>
    <xf numFmtId="44" fontId="2" fillId="4" borderId="4" xfId="0" applyNumberFormat="1" applyFont="1" applyFill="1" applyBorder="1"/>
    <xf numFmtId="44" fontId="2" fillId="4" borderId="5" xfId="0" applyNumberFormat="1" applyFont="1" applyFill="1" applyBorder="1"/>
    <xf numFmtId="0" fontId="2" fillId="17" borderId="0" xfId="0" applyFont="1" applyFill="1"/>
    <xf numFmtId="0" fontId="2" fillId="0" borderId="0" xfId="0" applyFont="1" applyFill="1" applyAlignment="1">
      <alignment wrapText="1"/>
    </xf>
    <xf numFmtId="44" fontId="3" fillId="18" borderId="4" xfId="0" applyNumberFormat="1" applyFont="1" applyFill="1" applyBorder="1" applyAlignment="1">
      <alignment horizontal="center" wrapText="1"/>
    </xf>
    <xf numFmtId="0" fontId="3" fillId="3" borderId="30" xfId="0" applyFont="1" applyFill="1" applyBorder="1" applyAlignment="1">
      <alignment wrapText="1"/>
    </xf>
    <xf numFmtId="0" fontId="3" fillId="3" borderId="20" xfId="0" applyFont="1" applyFill="1" applyBorder="1" applyAlignment="1">
      <alignment wrapText="1"/>
    </xf>
    <xf numFmtId="44" fontId="2" fillId="4" borderId="20" xfId="0" applyNumberFormat="1" applyFont="1" applyFill="1" applyBorder="1" applyAlignment="1">
      <alignment wrapText="1"/>
    </xf>
    <xf numFmtId="0" fontId="3" fillId="3" borderId="19" xfId="0" applyFont="1" applyFill="1" applyBorder="1" applyAlignment="1">
      <alignment wrapText="1"/>
    </xf>
    <xf numFmtId="44" fontId="2" fillId="4" borderId="21" xfId="0" applyNumberFormat="1" applyFont="1" applyFill="1" applyBorder="1" applyAlignment="1">
      <alignment wrapText="1"/>
    </xf>
    <xf numFmtId="44" fontId="2" fillId="19" borderId="20" xfId="0" applyNumberFormat="1" applyFont="1" applyFill="1" applyBorder="1" applyAlignment="1">
      <alignment horizontal="center" wrapText="1"/>
    </xf>
    <xf numFmtId="44" fontId="2" fillId="19" borderId="30" xfId="0" applyNumberFormat="1" applyFont="1" applyFill="1" applyBorder="1" applyAlignment="1">
      <alignment horizontal="center" wrapText="1"/>
    </xf>
    <xf numFmtId="44" fontId="2" fillId="17" borderId="4" xfId="0" applyNumberFormat="1" applyFont="1" applyFill="1" applyBorder="1" applyAlignment="1">
      <alignment vertical="center" wrapText="1"/>
    </xf>
    <xf numFmtId="0" fontId="3" fillId="4" borderId="32" xfId="0" applyFont="1" applyFill="1" applyBorder="1" applyAlignment="1">
      <alignment vertical="center" wrapText="1"/>
    </xf>
    <xf numFmtId="44" fontId="2" fillId="17" borderId="27" xfId="0" applyNumberFormat="1" applyFont="1" applyFill="1" applyBorder="1" applyAlignment="1">
      <alignment horizontal="center" vertical="center" wrapText="1"/>
    </xf>
    <xf numFmtId="0" fontId="2" fillId="4" borderId="14" xfId="0" applyFont="1" applyFill="1" applyBorder="1"/>
    <xf numFmtId="44" fontId="2" fillId="4" borderId="1" xfId="0" applyNumberFormat="1" applyFont="1" applyFill="1" applyBorder="1" applyAlignment="1">
      <alignment horizontal="center" vertical="center" wrapText="1"/>
    </xf>
    <xf numFmtId="0" fontId="2" fillId="4" borderId="13" xfId="0" applyFont="1" applyFill="1" applyBorder="1" applyAlignment="1">
      <alignment vertical="center" wrapText="1"/>
    </xf>
    <xf numFmtId="44" fontId="2" fillId="17" borderId="14" xfId="0" applyNumberFormat="1" applyFont="1" applyFill="1" applyBorder="1" applyAlignment="1">
      <alignment horizontal="center" vertical="center" wrapText="1"/>
    </xf>
    <xf numFmtId="44" fontId="2" fillId="4" borderId="14" xfId="0" applyNumberFormat="1" applyFont="1" applyFill="1" applyBorder="1" applyAlignment="1">
      <alignment horizontal="center" vertical="center" wrapText="1"/>
    </xf>
    <xf numFmtId="0" fontId="3" fillId="4" borderId="33" xfId="0" applyFont="1" applyFill="1" applyBorder="1" applyAlignment="1">
      <alignment vertical="center" wrapText="1"/>
    </xf>
    <xf numFmtId="0" fontId="3" fillId="4" borderId="30" xfId="0" applyFont="1" applyFill="1" applyBorder="1" applyAlignment="1">
      <alignment vertical="center" wrapText="1"/>
    </xf>
    <xf numFmtId="44" fontId="3" fillId="4" borderId="30" xfId="0" applyNumberFormat="1" applyFont="1" applyFill="1" applyBorder="1" applyAlignment="1">
      <alignment vertical="center" wrapText="1"/>
    </xf>
    <xf numFmtId="0" fontId="3" fillId="4" borderId="10" xfId="0" applyFont="1" applyFill="1" applyBorder="1" applyAlignment="1">
      <alignment vertical="center" wrapText="1"/>
    </xf>
    <xf numFmtId="0" fontId="3" fillId="4" borderId="3" xfId="0" applyFont="1" applyFill="1" applyBorder="1" applyAlignment="1">
      <alignment vertical="center" wrapText="1"/>
    </xf>
    <xf numFmtId="44" fontId="3" fillId="4" borderId="3" xfId="0" applyNumberFormat="1" applyFont="1" applyFill="1" applyBorder="1" applyAlignment="1">
      <alignment vertical="center" wrapText="1"/>
    </xf>
    <xf numFmtId="0" fontId="2" fillId="4" borderId="32" xfId="0" applyFont="1" applyFill="1" applyBorder="1" applyAlignment="1">
      <alignment horizontal="center" vertical="center" wrapText="1"/>
    </xf>
    <xf numFmtId="0" fontId="2" fillId="4" borderId="15" xfId="0" applyFont="1" applyFill="1" applyBorder="1" applyAlignment="1">
      <alignment horizontal="left" vertical="center" wrapText="1" indent="3"/>
    </xf>
    <xf numFmtId="0" fontId="2" fillId="4" borderId="15" xfId="0" applyFont="1" applyFill="1" applyBorder="1" applyAlignment="1">
      <alignment vertical="center" wrapText="1"/>
    </xf>
    <xf numFmtId="44" fontId="2" fillId="4" borderId="15" xfId="0" applyNumberFormat="1" applyFont="1" applyFill="1" applyBorder="1" applyAlignment="1">
      <alignment vertical="center" wrapText="1"/>
    </xf>
    <xf numFmtId="0" fontId="2" fillId="4" borderId="34" xfId="0" applyFont="1" applyFill="1" applyBorder="1" applyAlignment="1">
      <alignment vertical="center" wrapText="1"/>
    </xf>
    <xf numFmtId="0" fontId="2" fillId="4" borderId="19" xfId="0" applyFont="1" applyFill="1" applyBorder="1" applyAlignment="1">
      <alignment horizontal="center" vertical="center" wrapText="1"/>
    </xf>
    <xf numFmtId="0" fontId="2" fillId="4" borderId="20" xfId="0" applyFont="1" applyFill="1" applyBorder="1" applyAlignment="1">
      <alignment horizontal="left" vertical="center" wrapText="1" indent="3"/>
    </xf>
    <xf numFmtId="0" fontId="2" fillId="4" borderId="20" xfId="0" applyFont="1" applyFill="1" applyBorder="1" applyAlignment="1">
      <alignment vertical="center" wrapText="1"/>
    </xf>
    <xf numFmtId="44" fontId="2" fillId="17" borderId="20" xfId="0" applyNumberFormat="1" applyFont="1" applyFill="1" applyBorder="1" applyAlignment="1">
      <alignment horizontal="center" vertical="center" wrapText="1"/>
    </xf>
    <xf numFmtId="0" fontId="2" fillId="4" borderId="29" xfId="0" applyFont="1" applyFill="1" applyBorder="1" applyAlignment="1">
      <alignment vertical="center" wrapText="1"/>
    </xf>
    <xf numFmtId="44" fontId="2" fillId="4" borderId="20" xfId="0" applyNumberFormat="1" applyFont="1" applyFill="1" applyBorder="1" applyAlignment="1">
      <alignment vertical="center" wrapText="1"/>
    </xf>
    <xf numFmtId="0" fontId="2" fillId="4" borderId="35" xfId="0" applyFont="1" applyFill="1" applyBorder="1" applyAlignment="1">
      <alignment horizontal="center" vertical="center" wrapText="1"/>
    </xf>
    <xf numFmtId="0" fontId="2" fillId="4" borderId="13" xfId="0" applyFont="1" applyFill="1" applyBorder="1" applyAlignment="1">
      <alignment horizontal="left" vertical="center" wrapText="1" indent="3"/>
    </xf>
    <xf numFmtId="44" fontId="2" fillId="17" borderId="13" xfId="0" applyNumberFormat="1" applyFont="1" applyFill="1" applyBorder="1" applyAlignment="1">
      <alignment horizontal="center" vertical="center" wrapText="1"/>
    </xf>
    <xf numFmtId="0" fontId="2" fillId="4" borderId="36" xfId="0" applyFont="1" applyFill="1" applyBorder="1" applyAlignment="1">
      <alignment vertical="center" wrapText="1"/>
    </xf>
    <xf numFmtId="44" fontId="2" fillId="4" borderId="13" xfId="0" applyNumberFormat="1" applyFont="1" applyFill="1" applyBorder="1" applyAlignment="1">
      <alignment vertical="center" wrapText="1"/>
    </xf>
    <xf numFmtId="0" fontId="3" fillId="4" borderId="37" xfId="0" applyFont="1" applyFill="1" applyBorder="1" applyAlignment="1">
      <alignment vertical="center" wrapText="1"/>
    </xf>
    <xf numFmtId="0" fontId="3" fillId="4" borderId="14" xfId="0" applyFont="1" applyFill="1" applyBorder="1" applyAlignment="1">
      <alignment vertical="center" wrapText="1"/>
    </xf>
    <xf numFmtId="0" fontId="2" fillId="4" borderId="14" xfId="0" applyFont="1" applyFill="1" applyBorder="1" applyAlignment="1">
      <alignment vertical="center" wrapText="1"/>
    </xf>
    <xf numFmtId="0" fontId="2" fillId="4" borderId="25" xfId="0" applyFont="1" applyFill="1" applyBorder="1" applyAlignment="1">
      <alignment horizontal="center" vertical="center" wrapText="1"/>
    </xf>
    <xf numFmtId="0" fontId="2" fillId="4" borderId="1" xfId="0" applyFont="1" applyFill="1" applyBorder="1" applyAlignment="1">
      <alignment horizontal="left" vertical="center" wrapText="1" indent="3"/>
    </xf>
    <xf numFmtId="44" fontId="2" fillId="4" borderId="1" xfId="0" applyNumberFormat="1" applyFont="1" applyFill="1" applyBorder="1" applyAlignment="1">
      <alignment vertical="center" wrapText="1"/>
    </xf>
    <xf numFmtId="44" fontId="2" fillId="17" borderId="15" xfId="0" applyNumberFormat="1" applyFont="1" applyFill="1" applyBorder="1" applyAlignment="1">
      <alignment horizontal="center" vertical="center" wrapText="1"/>
    </xf>
    <xf numFmtId="0" fontId="3" fillId="4" borderId="15" xfId="0" applyFont="1" applyFill="1" applyBorder="1" applyAlignment="1">
      <alignment vertical="center" wrapText="1"/>
    </xf>
    <xf numFmtId="0" fontId="3" fillId="4" borderId="20" xfId="0" applyFont="1" applyFill="1" applyBorder="1" applyAlignment="1">
      <alignment vertical="center" wrapText="1"/>
    </xf>
    <xf numFmtId="0" fontId="3" fillId="4" borderId="4" xfId="0" applyFont="1" applyFill="1" applyBorder="1" applyAlignment="1">
      <alignment vertical="center" wrapText="1"/>
    </xf>
    <xf numFmtId="0" fontId="2" fillId="4" borderId="38" xfId="0" applyFont="1" applyFill="1" applyBorder="1" applyAlignment="1">
      <alignment vertical="center" wrapText="1"/>
    </xf>
    <xf numFmtId="0" fontId="2" fillId="4" borderId="39" xfId="0" applyFont="1" applyFill="1" applyBorder="1" applyAlignment="1">
      <alignment vertical="center" wrapText="1"/>
    </xf>
    <xf numFmtId="44" fontId="3" fillId="4" borderId="40" xfId="0" applyNumberFormat="1" applyFont="1" applyFill="1" applyBorder="1" applyAlignment="1">
      <alignment horizontal="left" wrapText="1"/>
    </xf>
    <xf numFmtId="0" fontId="6" fillId="20" borderId="9" xfId="0" applyFont="1" applyFill="1" applyBorder="1" applyAlignment="1">
      <alignment vertical="center" wrapText="1"/>
    </xf>
    <xf numFmtId="0" fontId="6" fillId="20" borderId="41" xfId="0" applyFont="1" applyFill="1" applyBorder="1" applyAlignment="1">
      <alignment vertical="center" wrapText="1"/>
    </xf>
    <xf numFmtId="44" fontId="2" fillId="17" borderId="1" xfId="0" applyNumberFormat="1" applyFont="1" applyFill="1" applyBorder="1"/>
    <xf numFmtId="44" fontId="3" fillId="3" borderId="4" xfId="0" applyNumberFormat="1" applyFont="1" applyFill="1" applyBorder="1" applyAlignment="1">
      <alignment horizontal="center" wrapText="1"/>
    </xf>
    <xf numFmtId="44" fontId="3" fillId="18" borderId="5" xfId="0" applyNumberFormat="1" applyFont="1" applyFill="1" applyBorder="1" applyAlignment="1">
      <alignment horizontal="center" wrapText="1"/>
    </xf>
    <xf numFmtId="0" fontId="2" fillId="0" borderId="0" xfId="0" applyNumberFormat="1" applyFont="1"/>
    <xf numFmtId="2" fontId="2" fillId="0" borderId="0" xfId="0" applyNumberFormat="1" applyFont="1"/>
    <xf numFmtId="0" fontId="2" fillId="0" borderId="0" xfId="0" applyNumberFormat="1" applyFont="1" applyAlignment="1">
      <alignment vertical="top" wrapText="1"/>
    </xf>
    <xf numFmtId="49" fontId="3" fillId="3" borderId="24" xfId="0" applyNumberFormat="1" applyFont="1" applyFill="1" applyBorder="1" applyAlignment="1">
      <alignment wrapText="1"/>
    </xf>
    <xf numFmtId="44" fontId="3" fillId="4" borderId="4" xfId="0" applyNumberFormat="1" applyFont="1" applyFill="1" applyBorder="1"/>
    <xf numFmtId="4" fontId="3" fillId="4" borderId="4" xfId="0" applyNumberFormat="1" applyFont="1" applyFill="1" applyBorder="1"/>
    <xf numFmtId="44" fontId="3" fillId="4" borderId="5" xfId="0" applyNumberFormat="1" applyFont="1" applyFill="1" applyBorder="1"/>
    <xf numFmtId="0" fontId="2" fillId="17" borderId="25" xfId="0" applyFont="1" applyFill="1" applyBorder="1"/>
    <xf numFmtId="49" fontId="2" fillId="17" borderId="1" xfId="0" applyNumberFormat="1" applyFont="1" applyFill="1" applyBorder="1"/>
    <xf numFmtId="2" fontId="2" fillId="17" borderId="1" xfId="0" applyNumberFormat="1" applyFont="1" applyFill="1" applyBorder="1"/>
    <xf numFmtId="44" fontId="2" fillId="4" borderId="1" xfId="0" applyNumberFormat="1" applyFont="1" applyFill="1" applyBorder="1"/>
    <xf numFmtId="4" fontId="2" fillId="17" borderId="1" xfId="0" applyNumberFormat="1" applyFont="1" applyFill="1" applyBorder="1"/>
    <xf numFmtId="44" fontId="2" fillId="4" borderId="2" xfId="0" applyNumberFormat="1" applyFont="1" applyFill="1" applyBorder="1"/>
    <xf numFmtId="44" fontId="2" fillId="4" borderId="20" xfId="0" applyNumberFormat="1" applyFont="1" applyFill="1" applyBorder="1"/>
    <xf numFmtId="44" fontId="2" fillId="4" borderId="21" xfId="0" applyNumberFormat="1" applyFont="1" applyFill="1" applyBorder="1"/>
    <xf numFmtId="0" fontId="2" fillId="17" borderId="19" xfId="0" applyFont="1" applyFill="1" applyBorder="1"/>
    <xf numFmtId="49" fontId="2" fillId="17" borderId="20" xfId="0" applyNumberFormat="1" applyFont="1" applyFill="1" applyBorder="1"/>
    <xf numFmtId="44" fontId="2" fillId="17" borderId="20" xfId="0" applyNumberFormat="1" applyFont="1" applyFill="1" applyBorder="1"/>
    <xf numFmtId="2" fontId="2" fillId="17" borderId="20" xfId="0" applyNumberFormat="1" applyFont="1" applyFill="1" applyBorder="1"/>
    <xf numFmtId="4" fontId="2" fillId="17" borderId="20" xfId="0" applyNumberFormat="1" applyFont="1" applyFill="1" applyBorder="1"/>
    <xf numFmtId="0" fontId="2" fillId="17" borderId="33" xfId="0" applyFont="1" applyFill="1" applyBorder="1"/>
    <xf numFmtId="49" fontId="2" fillId="17" borderId="30" xfId="0" applyNumberFormat="1" applyFont="1" applyFill="1" applyBorder="1"/>
    <xf numFmtId="44" fontId="2" fillId="17" borderId="30" xfId="0" applyNumberFormat="1" applyFont="1" applyFill="1" applyBorder="1"/>
    <xf numFmtId="2" fontId="2" fillId="17" borderId="30" xfId="0" applyNumberFormat="1" applyFont="1" applyFill="1" applyBorder="1"/>
    <xf numFmtId="4" fontId="2" fillId="17" borderId="30" xfId="0" applyNumberFormat="1" applyFont="1" applyFill="1" applyBorder="1"/>
    <xf numFmtId="44" fontId="2" fillId="4" borderId="30" xfId="0" applyNumberFormat="1" applyFont="1" applyFill="1" applyBorder="1"/>
    <xf numFmtId="44" fontId="2" fillId="4" borderId="31" xfId="0" applyNumberFormat="1" applyFont="1" applyFill="1" applyBorder="1"/>
    <xf numFmtId="49" fontId="3" fillId="4" borderId="4" xfId="0" applyNumberFormat="1" applyFont="1" applyFill="1" applyBorder="1"/>
    <xf numFmtId="0" fontId="2" fillId="0" borderId="0" xfId="0" applyFont="1" applyAlignment="1">
      <alignment vertical="top" wrapText="1"/>
    </xf>
    <xf numFmtId="44" fontId="2" fillId="4" borderId="3" xfId="0" applyNumberFormat="1" applyFont="1" applyFill="1" applyBorder="1" applyAlignment="1">
      <alignment wrapText="1"/>
    </xf>
    <xf numFmtId="44" fontId="2" fillId="4" borderId="12" xfId="0" applyNumberFormat="1" applyFont="1" applyFill="1" applyBorder="1" applyAlignment="1">
      <alignment wrapText="1"/>
    </xf>
    <xf numFmtId="44" fontId="2" fillId="4" borderId="15" xfId="0" applyNumberFormat="1" applyFont="1" applyFill="1" applyBorder="1" applyAlignment="1">
      <alignment wrapText="1"/>
    </xf>
    <xf numFmtId="44" fontId="2" fillId="4" borderId="42" xfId="0" applyNumberFormat="1" applyFont="1" applyFill="1" applyBorder="1" applyAlignment="1">
      <alignment wrapText="1"/>
    </xf>
    <xf numFmtId="44" fontId="2" fillId="4" borderId="13" xfId="0" applyNumberFormat="1" applyFont="1" applyFill="1" applyBorder="1" applyAlignment="1">
      <alignment wrapText="1"/>
    </xf>
    <xf numFmtId="44" fontId="2" fillId="4" borderId="43" xfId="0" applyNumberFormat="1" applyFont="1" applyFill="1" applyBorder="1" applyAlignment="1">
      <alignment wrapText="1"/>
    </xf>
    <xf numFmtId="44" fontId="2" fillId="4" borderId="1" xfId="0" applyNumberFormat="1" applyFont="1" applyFill="1" applyBorder="1" applyAlignment="1">
      <alignment wrapText="1"/>
    </xf>
    <xf numFmtId="44" fontId="2" fillId="4" borderId="2" xfId="0" applyNumberFormat="1" applyFont="1" applyFill="1" applyBorder="1" applyAlignment="1">
      <alignment wrapText="1"/>
    </xf>
    <xf numFmtId="44" fontId="2" fillId="4" borderId="14" xfId="0" applyNumberFormat="1" applyFont="1" applyFill="1" applyBorder="1" applyAlignment="1">
      <alignment wrapText="1"/>
    </xf>
    <xf numFmtId="44" fontId="2" fillId="4" borderId="44" xfId="0" applyNumberFormat="1" applyFont="1" applyFill="1" applyBorder="1" applyAlignment="1">
      <alignment wrapText="1"/>
    </xf>
    <xf numFmtId="49" fontId="2" fillId="11" borderId="19" xfId="0" applyNumberFormat="1" applyFont="1" applyFill="1" applyBorder="1" applyAlignment="1">
      <alignment horizontal="left" wrapText="1"/>
    </xf>
    <xf numFmtId="0" fontId="3" fillId="3" borderId="6" xfId="0" applyFont="1" applyFill="1" applyBorder="1" applyAlignment="1">
      <alignment horizontal="left" wrapText="1"/>
    </xf>
    <xf numFmtId="0" fontId="3" fillId="2" borderId="6" xfId="0" applyFont="1" applyFill="1" applyBorder="1"/>
    <xf numFmtId="0" fontId="3" fillId="2" borderId="5" xfId="0" applyFont="1" applyFill="1" applyBorder="1"/>
    <xf numFmtId="0" fontId="2" fillId="0" borderId="2" xfId="0" applyFont="1" applyBorder="1" applyAlignment="1">
      <alignment wrapText="1"/>
    </xf>
    <xf numFmtId="0" fontId="2" fillId="0" borderId="19" xfId="0" applyFont="1" applyBorder="1"/>
    <xf numFmtId="0" fontId="2" fillId="0" borderId="21" xfId="0" applyFont="1" applyBorder="1" applyAlignment="1">
      <alignment wrapText="1"/>
    </xf>
    <xf numFmtId="0" fontId="2" fillId="0" borderId="25" xfId="0" applyFont="1" applyBorder="1"/>
    <xf numFmtId="0" fontId="2" fillId="0" borderId="33" xfId="0" applyFont="1" applyBorder="1" applyAlignment="1">
      <alignment wrapText="1"/>
    </xf>
    <xf numFmtId="0" fontId="2" fillId="0" borderId="31" xfId="0" applyFont="1" applyBorder="1" applyAlignment="1">
      <alignment wrapText="1"/>
    </xf>
    <xf numFmtId="0" fontId="2" fillId="0" borderId="19" xfId="0" applyFont="1" applyBorder="1" applyAlignment="1">
      <alignment wrapText="1"/>
    </xf>
    <xf numFmtId="0" fontId="2" fillId="0" borderId="45" xfId="0" applyFont="1" applyBorder="1" applyAlignment="1">
      <alignment wrapText="1"/>
    </xf>
    <xf numFmtId="0" fontId="2" fillId="0" borderId="46" xfId="0" applyFont="1" applyBorder="1" applyAlignment="1">
      <alignment wrapText="1"/>
    </xf>
    <xf numFmtId="0" fontId="2" fillId="0" borderId="47" xfId="0" applyFont="1" applyBorder="1" applyAlignment="1">
      <alignment wrapText="1"/>
    </xf>
    <xf numFmtId="0" fontId="2" fillId="0" borderId="0" xfId="0" applyFont="1" applyAlignment="1">
      <alignment horizontal="left" vertical="top" wrapText="1"/>
    </xf>
    <xf numFmtId="0" fontId="3" fillId="4" borderId="40" xfId="0" applyFont="1" applyFill="1" applyBorder="1" applyAlignment="1">
      <alignment horizontal="left" wrapText="1"/>
    </xf>
    <xf numFmtId="0" fontId="3" fillId="4" borderId="37"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3" fillId="2" borderId="4" xfId="0" applyFont="1" applyFill="1" applyBorder="1" applyAlignment="1">
      <alignment horizontal="center"/>
    </xf>
    <xf numFmtId="0" fontId="2" fillId="0" borderId="20" xfId="0" applyFont="1" applyBorder="1" applyAlignment="1">
      <alignment horizontal="left"/>
    </xf>
    <xf numFmtId="0" fontId="2" fillId="0" borderId="20" xfId="0" applyFont="1" applyBorder="1" applyAlignment="1">
      <alignment horizontal="left" wrapText="1"/>
    </xf>
    <xf numFmtId="2" fontId="2" fillId="0" borderId="20" xfId="0" applyNumberFormat="1" applyFont="1" applyBorder="1" applyAlignment="1">
      <alignment horizontal="left" wrapText="1"/>
    </xf>
    <xf numFmtId="0" fontId="2" fillId="0" borderId="30" xfId="0" applyFont="1" applyBorder="1" applyAlignment="1">
      <alignment horizontal="left" wrapText="1"/>
    </xf>
    <xf numFmtId="0" fontId="2" fillId="0" borderId="35" xfId="0" applyFont="1" applyBorder="1" applyAlignment="1">
      <alignment wrapText="1"/>
    </xf>
    <xf numFmtId="0" fontId="2" fillId="0" borderId="13" xfId="0" applyFont="1" applyBorder="1" applyAlignment="1">
      <alignment horizontal="left" wrapText="1"/>
    </xf>
    <xf numFmtId="0" fontId="2" fillId="3" borderId="15" xfId="0" applyNumberFormat="1"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3" fillId="3" borderId="10" xfId="0" applyNumberFormat="1" applyFont="1" applyFill="1" applyBorder="1" applyAlignment="1">
      <alignment horizontal="center" wrapText="1"/>
    </xf>
    <xf numFmtId="0" fontId="3" fillId="3" borderId="3" xfId="0" applyNumberFormat="1" applyFont="1" applyFill="1" applyBorder="1" applyAlignment="1">
      <alignment horizontal="center" wrapText="1"/>
    </xf>
    <xf numFmtId="2" fontId="3" fillId="3" borderId="3" xfId="0" applyNumberFormat="1" applyFont="1" applyFill="1" applyBorder="1" applyAlignment="1">
      <alignment horizontal="center" wrapText="1"/>
    </xf>
    <xf numFmtId="0" fontId="6" fillId="20" borderId="11" xfId="0" applyFont="1" applyFill="1" applyBorder="1" applyAlignment="1">
      <alignment vertical="center" wrapText="1"/>
    </xf>
    <xf numFmtId="0" fontId="2" fillId="17" borderId="25" xfId="0" applyNumberFormat="1" applyFont="1" applyFill="1" applyBorder="1"/>
    <xf numFmtId="0" fontId="2" fillId="17" borderId="1" xfId="0" applyNumberFormat="1" applyFont="1" applyFill="1" applyBorder="1"/>
    <xf numFmtId="0" fontId="2" fillId="17" borderId="20" xfId="0" applyNumberFormat="1" applyFont="1" applyFill="1" applyBorder="1"/>
    <xf numFmtId="44" fontId="2" fillId="2" borderId="20" xfId="0" applyNumberFormat="1" applyFont="1" applyFill="1" applyBorder="1"/>
    <xf numFmtId="0" fontId="2" fillId="0" borderId="0" xfId="0" applyFont="1" applyFill="1"/>
    <xf numFmtId="0" fontId="3" fillId="0" borderId="0" xfId="0" applyFont="1"/>
    <xf numFmtId="0" fontId="2" fillId="0" borderId="0" xfId="0" applyFont="1" applyAlignment="1">
      <alignment wrapText="1"/>
    </xf>
    <xf numFmtId="0" fontId="3" fillId="4" borderId="8" xfId="0" applyFont="1" applyFill="1" applyBorder="1" applyAlignment="1">
      <alignment vertical="center" wrapText="1"/>
    </xf>
    <xf numFmtId="44" fontId="2" fillId="16" borderId="6" xfId="0" applyNumberFormat="1" applyFont="1" applyFill="1" applyBorder="1"/>
    <xf numFmtId="44" fontId="2" fillId="16" borderId="8" xfId="0" applyNumberFormat="1" applyFont="1" applyFill="1" applyBorder="1"/>
    <xf numFmtId="0" fontId="3" fillId="4" borderId="48" xfId="0" applyFont="1" applyFill="1" applyBorder="1" applyAlignment="1">
      <alignment vertical="center" wrapText="1"/>
    </xf>
    <xf numFmtId="44" fontId="2" fillId="17" borderId="49" xfId="0" applyNumberFormat="1" applyFont="1" applyFill="1" applyBorder="1" applyAlignment="1">
      <alignment horizontal="left" vertical="top" wrapText="1"/>
    </xf>
    <xf numFmtId="44" fontId="2" fillId="17" borderId="49" xfId="0" applyNumberFormat="1" applyFont="1" applyFill="1" applyBorder="1" applyAlignment="1">
      <alignment horizontal="center" vertical="center" wrapText="1"/>
    </xf>
    <xf numFmtId="0" fontId="3" fillId="17" borderId="49" xfId="0" applyFont="1" applyFill="1" applyBorder="1" applyAlignment="1">
      <alignment horizontal="center" vertical="center" wrapText="1"/>
    </xf>
    <xf numFmtId="0" fontId="3" fillId="4" borderId="24" xfId="0" applyFont="1" applyFill="1" applyBorder="1" applyAlignment="1">
      <alignment horizontal="left" wrapText="1"/>
    </xf>
    <xf numFmtId="44" fontId="3" fillId="3" borderId="30" xfId="0" applyNumberFormat="1" applyFont="1" applyFill="1" applyBorder="1" applyAlignment="1">
      <alignment horizontal="center" wrapText="1"/>
    </xf>
    <xf numFmtId="0" fontId="3" fillId="3" borderId="30" xfId="0" applyFont="1" applyFill="1" applyBorder="1" applyAlignment="1">
      <alignment horizontal="center" wrapText="1"/>
    </xf>
    <xf numFmtId="44" fontId="2" fillId="3" borderId="30" xfId="0" applyNumberFormat="1" applyFont="1" applyFill="1" applyBorder="1" applyAlignment="1">
      <alignment horizontal="center" wrapText="1"/>
    </xf>
    <xf numFmtId="44" fontId="2" fillId="21" borderId="3" xfId="0" applyNumberFormat="1" applyFont="1" applyFill="1" applyBorder="1" applyAlignment="1">
      <alignment horizontal="center" wrapText="1"/>
    </xf>
    <xf numFmtId="44" fontId="2" fillId="4" borderId="3" xfId="0" applyNumberFormat="1" applyFont="1" applyFill="1" applyBorder="1" applyAlignment="1">
      <alignment vertical="center" wrapText="1"/>
    </xf>
    <xf numFmtId="0" fontId="3" fillId="3" borderId="15" xfId="0" applyFont="1" applyFill="1" applyBorder="1" applyAlignment="1">
      <alignment horizontal="center" wrapText="1"/>
    </xf>
    <xf numFmtId="44" fontId="2" fillId="3" borderId="15" xfId="0" applyNumberFormat="1" applyFont="1" applyFill="1" applyBorder="1" applyAlignment="1">
      <alignment horizontal="center" wrapText="1"/>
    </xf>
    <xf numFmtId="0" fontId="3" fillId="3" borderId="20" xfId="0" applyFont="1" applyFill="1" applyBorder="1" applyAlignment="1">
      <alignment horizontal="center" wrapText="1"/>
    </xf>
    <xf numFmtId="44" fontId="2" fillId="3" borderId="20" xfId="0" applyNumberFormat="1" applyFont="1" applyFill="1" applyBorder="1" applyAlignment="1">
      <alignment horizontal="center" wrapText="1"/>
    </xf>
    <xf numFmtId="0" fontId="3" fillId="3" borderId="13" xfId="0" applyFont="1" applyFill="1" applyBorder="1" applyAlignment="1">
      <alignment horizontal="center" wrapText="1"/>
    </xf>
    <xf numFmtId="44" fontId="2" fillId="3" borderId="13" xfId="0" applyNumberFormat="1" applyFont="1" applyFill="1" applyBorder="1" applyAlignment="1">
      <alignment horizontal="center" wrapText="1"/>
    </xf>
    <xf numFmtId="44" fontId="2" fillId="21" borderId="14" xfId="0" applyNumberFormat="1" applyFont="1" applyFill="1" applyBorder="1" applyAlignment="1">
      <alignment horizontal="center" wrapText="1"/>
    </xf>
    <xf numFmtId="44" fontId="2" fillId="4" borderId="14" xfId="0" applyNumberFormat="1" applyFont="1" applyFill="1" applyBorder="1" applyAlignment="1">
      <alignment vertical="center" wrapText="1"/>
    </xf>
    <xf numFmtId="0" fontId="3" fillId="3" borderId="1" xfId="0" applyFont="1" applyFill="1" applyBorder="1" applyAlignment="1">
      <alignment horizontal="center" wrapText="1"/>
    </xf>
    <xf numFmtId="44" fontId="2" fillId="3" borderId="1" xfId="0" applyNumberFormat="1" applyFont="1" applyFill="1" applyBorder="1" applyAlignment="1">
      <alignment horizontal="center" wrapText="1"/>
    </xf>
    <xf numFmtId="44" fontId="2" fillId="21" borderId="4" xfId="0" applyNumberFormat="1" applyFont="1" applyFill="1" applyBorder="1" applyAlignment="1">
      <alignment horizontal="center" wrapText="1"/>
    </xf>
    <xf numFmtId="44" fontId="2" fillId="3" borderId="3" xfId="0" applyNumberFormat="1" applyFont="1" applyFill="1" applyBorder="1" applyAlignment="1">
      <alignment horizontal="center" wrapText="1"/>
    </xf>
    <xf numFmtId="44" fontId="2" fillId="16" borderId="14" xfId="0" applyNumberFormat="1" applyFont="1" applyFill="1" applyBorder="1"/>
    <xf numFmtId="44" fontId="2" fillId="0" borderId="0" xfId="0" applyNumberFormat="1" applyFont="1" applyAlignment="1">
      <alignment wrapText="1"/>
    </xf>
    <xf numFmtId="44" fontId="2" fillId="0" borderId="0" xfId="0" applyNumberFormat="1" applyFont="1"/>
    <xf numFmtId="44" fontId="7" fillId="17" borderId="15" xfId="0" applyNumberFormat="1" applyFont="1" applyFill="1" applyBorder="1" applyAlignment="1" applyProtection="1">
      <alignment vertical="center" wrapText="1"/>
      <protection locked="0"/>
    </xf>
    <xf numFmtId="1" fontId="7" fillId="4" borderId="15" xfId="0" applyNumberFormat="1" applyFont="1" applyFill="1" applyBorder="1" applyAlignment="1">
      <alignment vertical="center" wrapText="1"/>
    </xf>
    <xf numFmtId="44" fontId="7" fillId="4" borderId="15" xfId="0" applyNumberFormat="1" applyFont="1" applyFill="1" applyBorder="1" applyAlignment="1">
      <alignment vertical="center" wrapText="1"/>
    </xf>
    <xf numFmtId="44" fontId="2" fillId="16" borderId="4" xfId="0" applyNumberFormat="1" applyFont="1" applyFill="1" applyBorder="1" applyAlignment="1">
      <alignment wrapText="1"/>
    </xf>
    <xf numFmtId="44" fontId="2" fillId="19" borderId="15" xfId="0" applyNumberFormat="1"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3" borderId="3" xfId="0" applyFont="1" applyFill="1" applyBorder="1" applyAlignment="1">
      <alignment horizontal="center" wrapText="1"/>
    </xf>
    <xf numFmtId="0" fontId="9" fillId="3" borderId="14" xfId="0" applyFont="1" applyFill="1" applyBorder="1" applyAlignment="1">
      <alignment horizontal="center" wrapText="1"/>
    </xf>
    <xf numFmtId="0" fontId="9" fillId="3" borderId="3" xfId="0" applyNumberFormat="1" applyFont="1" applyFill="1" applyBorder="1" applyAlignment="1">
      <alignment horizontal="center" wrapText="1"/>
    </xf>
    <xf numFmtId="0" fontId="3" fillId="3" borderId="12" xfId="0" applyNumberFormat="1" applyFont="1" applyFill="1" applyBorder="1" applyAlignment="1">
      <alignment horizontal="center" wrapText="1"/>
    </xf>
    <xf numFmtId="49" fontId="3" fillId="3" borderId="19" xfId="0" applyNumberFormat="1" applyFont="1" applyFill="1" applyBorder="1" applyAlignment="1">
      <alignment horizontal="left" wrapText="1" indent="7"/>
    </xf>
    <xf numFmtId="44" fontId="9" fillId="18" borderId="8" xfId="0" applyNumberFormat="1" applyFont="1" applyFill="1" applyBorder="1" applyAlignment="1">
      <alignment horizontal="center" wrapText="1"/>
    </xf>
    <xf numFmtId="0" fontId="8" fillId="0" borderId="0" xfId="0" applyFont="1" applyFill="1"/>
    <xf numFmtId="44" fontId="2" fillId="19" borderId="26" xfId="0" applyNumberFormat="1" applyFont="1" applyFill="1" applyBorder="1" applyAlignment="1">
      <alignment wrapText="1"/>
    </xf>
    <xf numFmtId="0" fontId="2" fillId="0" borderId="21" xfId="0" applyFont="1" applyFill="1" applyBorder="1" applyAlignment="1">
      <alignment wrapText="1"/>
    </xf>
    <xf numFmtId="0" fontId="5" fillId="22" borderId="50" xfId="0" applyFont="1" applyFill="1" applyBorder="1" applyAlignment="1">
      <alignment horizontal="center"/>
    </xf>
    <xf numFmtId="0" fontId="5" fillId="22" borderId="51" xfId="0" applyFont="1" applyFill="1" applyBorder="1" applyAlignment="1">
      <alignment horizontal="center"/>
    </xf>
    <xf numFmtId="0" fontId="5" fillId="22" borderId="52" xfId="0" applyFont="1" applyFill="1" applyBorder="1" applyAlignment="1">
      <alignment horizontal="center"/>
    </xf>
    <xf numFmtId="0" fontId="4" fillId="23" borderId="0" xfId="0" applyFont="1" applyFill="1" applyAlignment="1">
      <alignment horizontal="center"/>
    </xf>
    <xf numFmtId="0" fontId="2" fillId="0" borderId="0" xfId="0" applyFont="1" applyAlignment="1">
      <alignment horizontal="left" vertical="top" wrapText="1"/>
    </xf>
    <xf numFmtId="44" fontId="3" fillId="3" borderId="6" xfId="0" applyNumberFormat="1" applyFont="1" applyFill="1" applyBorder="1" applyAlignment="1">
      <alignment horizontal="left" wrapText="1"/>
    </xf>
    <xf numFmtId="44" fontId="3" fillId="3" borderId="4" xfId="0" applyNumberFormat="1" applyFont="1" applyFill="1" applyBorder="1" applyAlignment="1">
      <alignment horizontal="left" wrapText="1"/>
    </xf>
    <xf numFmtId="0" fontId="2" fillId="0" borderId="0" xfId="0" applyNumberFormat="1" applyFont="1" applyAlignment="1">
      <alignment horizontal="left" vertical="top" wrapText="1"/>
    </xf>
    <xf numFmtId="0" fontId="3" fillId="4" borderId="11" xfId="0" applyFont="1" applyFill="1" applyBorder="1" applyAlignment="1">
      <alignment horizontal="left" wrapText="1"/>
    </xf>
    <xf numFmtId="0" fontId="3" fillId="4" borderId="24" xfId="0" applyFont="1" applyFill="1" applyBorder="1" applyAlignment="1">
      <alignment horizontal="left" wrapText="1"/>
    </xf>
    <xf numFmtId="0" fontId="3" fillId="4" borderId="53"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55" xfId="0" applyFont="1" applyFill="1" applyBorder="1" applyAlignment="1">
      <alignment horizontal="center" vertical="center" wrapText="1"/>
    </xf>
    <xf numFmtId="0" fontId="2" fillId="17" borderId="11" xfId="0" applyFont="1" applyFill="1" applyBorder="1" applyAlignment="1">
      <alignment horizontal="center"/>
    </xf>
    <xf numFmtId="0" fontId="2" fillId="17" borderId="41" xfId="0" applyFont="1" applyFill="1" applyBorder="1" applyAlignment="1">
      <alignment horizontal="center"/>
    </xf>
    <xf numFmtId="44" fontId="3" fillId="18" borderId="11" xfId="0" applyNumberFormat="1" applyFont="1" applyFill="1" applyBorder="1" applyAlignment="1">
      <alignment horizontal="center" wrapText="1"/>
    </xf>
    <xf numFmtId="44" fontId="3" fillId="18" borderId="41" xfId="0" applyNumberFormat="1" applyFont="1" applyFill="1" applyBorder="1" applyAlignment="1">
      <alignment horizontal="center" wrapText="1"/>
    </xf>
    <xf numFmtId="0" fontId="3" fillId="4" borderId="23" xfId="0" applyFont="1" applyFill="1" applyBorder="1" applyAlignment="1">
      <alignment horizontal="left" wrapText="1"/>
    </xf>
    <xf numFmtId="0" fontId="3" fillId="4" borderId="40" xfId="0" applyFont="1" applyFill="1" applyBorder="1" applyAlignment="1">
      <alignment horizontal="left" wrapText="1"/>
    </xf>
    <xf numFmtId="44" fontId="3" fillId="3" borderId="3" xfId="0" applyNumberFormat="1" applyFont="1" applyFill="1" applyBorder="1" applyAlignment="1">
      <alignment horizontal="center" vertical="top" wrapText="1"/>
    </xf>
    <xf numFmtId="44" fontId="3" fillId="3" borderId="14" xfId="0" applyNumberFormat="1" applyFont="1" applyFill="1" applyBorder="1" applyAlignment="1">
      <alignment horizontal="center" vertical="top" wrapText="1"/>
    </xf>
    <xf numFmtId="0" fontId="3" fillId="4" borderId="6" xfId="0" applyFont="1" applyFill="1" applyBorder="1" applyAlignment="1">
      <alignment horizontal="left"/>
    </xf>
    <xf numFmtId="0" fontId="2" fillId="4" borderId="4" xfId="0" applyFont="1" applyFill="1" applyBorder="1" applyAlignment="1">
      <alignment horizontal="left"/>
    </xf>
    <xf numFmtId="0" fontId="3" fillId="4" borderId="10"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0" borderId="56" xfId="0" applyFont="1" applyBorder="1" applyAlignment="1">
      <alignment horizontal="center" vertical="center"/>
    </xf>
    <xf numFmtId="0" fontId="2" fillId="0" borderId="34" xfId="0" applyFont="1" applyBorder="1" applyAlignment="1">
      <alignment horizontal="center" vertical="center"/>
    </xf>
    <xf numFmtId="44" fontId="8" fillId="21" borderId="3" xfId="0" applyNumberFormat="1" applyFont="1" applyFill="1" applyBorder="1" applyAlignment="1">
      <alignment horizontal="center" wrapText="1"/>
    </xf>
    <xf numFmtId="44" fontId="8" fillId="21" borderId="14" xfId="0" applyNumberFormat="1" applyFont="1" applyFill="1" applyBorder="1" applyAlignment="1">
      <alignment horizontal="center" wrapText="1"/>
    </xf>
    <xf numFmtId="44" fontId="8" fillId="21" borderId="4" xfId="0" applyNumberFormat="1" applyFont="1" applyFill="1" applyBorder="1" applyAlignment="1">
      <alignment horizontal="center" wrapText="1"/>
    </xf>
    <xf numFmtId="0" fontId="8" fillId="0" borderId="0" xfId="0" applyNumberFormat="1" applyFont="1" applyFill="1"/>
    <xf numFmtId="0" fontId="2" fillId="0" borderId="0" xfId="0" applyNumberFormat="1" applyFont="1" applyFill="1"/>
    <xf numFmtId="2" fontId="2" fillId="0" borderId="0" xfId="0" applyNumberFormat="1" applyFont="1" applyFill="1"/>
    <xf numFmtId="0" fontId="8" fillId="0" borderId="0" xfId="0" applyNumberFormat="1" applyFont="1" applyFill="1" applyAlignment="1">
      <alignment horizontal="left" vertical="top" wrapText="1"/>
    </xf>
    <xf numFmtId="0" fontId="2" fillId="0" borderId="0" xfId="0" applyFont="1" applyFill="1" applyAlignment="1">
      <alignment horizontal="left" vertical="top" wrapText="1"/>
    </xf>
    <xf numFmtId="0" fontId="3" fillId="3" borderId="57" xfId="0" applyFont="1" applyFill="1" applyBorder="1" applyAlignment="1">
      <alignment horizontal="center" wrapText="1"/>
    </xf>
    <xf numFmtId="44" fontId="8" fillId="4" borderId="58" xfId="0" applyNumberFormat="1" applyFont="1" applyFill="1" applyBorder="1"/>
    <xf numFmtId="44" fontId="8" fillId="4" borderId="2" xfId="0" applyNumberFormat="1" applyFont="1" applyFill="1" applyBorder="1"/>
    <xf numFmtId="44" fontId="9" fillId="4" borderId="4" xfId="0" applyNumberFormat="1" applyFont="1" applyFill="1" applyBorder="1"/>
    <xf numFmtId="44" fontId="9" fillId="4" borderId="5" xfId="0" applyNumberFormat="1" applyFont="1" applyFill="1" applyBorder="1"/>
    <xf numFmtId="44" fontId="9" fillId="3" borderId="8" xfId="0" applyNumberFormat="1" applyFont="1" applyFill="1" applyBorder="1" applyAlignment="1">
      <alignment horizontal="center" wrapText="1"/>
    </xf>
    <xf numFmtId="1" fontId="11" fillId="4" borderId="15" xfId="0" applyNumberFormat="1" applyFont="1" applyFill="1" applyBorder="1" applyAlignment="1">
      <alignment vertical="center" wrapText="1"/>
    </xf>
    <xf numFmtId="44" fontId="8" fillId="4" borderId="42" xfId="0" applyNumberFormat="1" applyFont="1" applyFill="1" applyBorder="1" applyAlignment="1">
      <alignment wrapText="1"/>
    </xf>
    <xf numFmtId="0" fontId="2" fillId="0" borderId="20"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4"/>
  <sheetViews>
    <sheetView workbookViewId="0" topLeftCell="A7">
      <selection activeCell="B12" sqref="B12"/>
    </sheetView>
  </sheetViews>
  <sheetFormatPr defaultColWidth="8.8515625" defaultRowHeight="15"/>
  <cols>
    <col min="1" max="1" width="47.00390625" style="10" customWidth="1"/>
    <col min="2" max="2" width="20.57421875" style="10" bestFit="1" customWidth="1"/>
    <col min="3" max="3" width="21.421875" style="10" customWidth="1"/>
    <col min="4" max="4" width="23.140625" style="10" customWidth="1"/>
    <col min="5" max="5" width="8.8515625" style="10" customWidth="1"/>
    <col min="6" max="6" width="16.7109375" style="10" customWidth="1"/>
    <col min="7" max="16384" width="8.8515625" style="10" customWidth="1"/>
  </cols>
  <sheetData>
    <row r="1" spans="1:4" ht="18">
      <c r="A1" s="246" t="s">
        <v>0</v>
      </c>
      <c r="B1" s="246"/>
      <c r="C1" s="246"/>
      <c r="D1" s="246"/>
    </row>
    <row r="2" spans="1:4" ht="18">
      <c r="A2" s="246" t="s">
        <v>1</v>
      </c>
      <c r="B2" s="246"/>
      <c r="C2" s="246"/>
      <c r="D2" s="246"/>
    </row>
    <row r="3" ht="15" thickBot="1"/>
    <row r="4" spans="1:4" ht="15">
      <c r="A4" s="243" t="s">
        <v>2</v>
      </c>
      <c r="B4" s="244"/>
      <c r="C4" s="244"/>
      <c r="D4" s="245"/>
    </row>
    <row r="5" spans="1:4" ht="15">
      <c r="A5" s="21"/>
      <c r="B5" s="22" t="s">
        <v>3</v>
      </c>
      <c r="C5" s="22" t="s">
        <v>4</v>
      </c>
      <c r="D5" s="23" t="s">
        <v>5</v>
      </c>
    </row>
    <row r="6" spans="1:4" ht="30" customHeight="1">
      <c r="A6" s="24" t="s">
        <v>195</v>
      </c>
      <c r="B6" s="25">
        <f>B7+B8+B9+B10</f>
        <v>0</v>
      </c>
      <c r="C6" s="26">
        <f aca="true" t="shared" si="0" ref="C6:C11">0.21*B6</f>
        <v>0</v>
      </c>
      <c r="D6" s="27">
        <f>B6+C6</f>
        <v>0</v>
      </c>
    </row>
    <row r="7" spans="1:4" ht="43.2">
      <c r="A7" s="40" t="s">
        <v>155</v>
      </c>
      <c r="B7" s="28">
        <f>'Cena licencí pro Systém'!G27</f>
        <v>0</v>
      </c>
      <c r="C7" s="26">
        <f t="shared" si="0"/>
        <v>0</v>
      </c>
      <c r="D7" s="26">
        <f>B7+C7</f>
        <v>0</v>
      </c>
    </row>
    <row r="8" spans="1:4" ht="15">
      <c r="A8" s="29" t="s">
        <v>156</v>
      </c>
      <c r="B8" s="30">
        <f>'Cena Implementace+PAP'!E10</f>
        <v>0</v>
      </c>
      <c r="C8" s="26">
        <f t="shared" si="0"/>
        <v>0</v>
      </c>
      <c r="D8" s="31">
        <f>B8+C8</f>
        <v>0</v>
      </c>
    </row>
    <row r="9" spans="1:4" ht="30" customHeight="1">
      <c r="A9" s="29" t="s">
        <v>6</v>
      </c>
      <c r="B9" s="30">
        <f>'Cena Implementace+PAP'!F10</f>
        <v>0</v>
      </c>
      <c r="C9" s="26">
        <f t="shared" si="0"/>
        <v>0</v>
      </c>
      <c r="D9" s="31">
        <f>B9+C9</f>
        <v>0</v>
      </c>
    </row>
    <row r="10" spans="1:4" ht="30" customHeight="1">
      <c r="A10" s="29" t="s">
        <v>169</v>
      </c>
      <c r="B10" s="30">
        <f>'Ceny Cloudových služeb'!J49</f>
        <v>0</v>
      </c>
      <c r="C10" s="26">
        <f t="shared" si="0"/>
        <v>0</v>
      </c>
      <c r="D10" s="31">
        <f>B10+C10</f>
        <v>0</v>
      </c>
    </row>
    <row r="11" spans="1:4" ht="28.8">
      <c r="A11" s="32" t="s">
        <v>7</v>
      </c>
      <c r="B11" s="33">
        <f>B12+B13+B14+B15+B16</f>
        <v>0</v>
      </c>
      <c r="C11" s="26">
        <f t="shared" si="0"/>
        <v>0</v>
      </c>
      <c r="D11" s="31">
        <f aca="true" t="shared" si="1" ref="D11:D17">B11+C11</f>
        <v>0</v>
      </c>
    </row>
    <row r="12" spans="1:4" ht="15">
      <c r="A12" s="29" t="s">
        <v>157</v>
      </c>
      <c r="B12" s="28">
        <f>'Cena licencí pro Systém'!I27</f>
        <v>0</v>
      </c>
      <c r="C12" s="26">
        <f aca="true" t="shared" si="2" ref="C12:C17">0.21*B12</f>
        <v>0</v>
      </c>
      <c r="D12" s="31">
        <f t="shared" si="1"/>
        <v>0</v>
      </c>
    </row>
    <row r="13" spans="1:4" ht="28.8">
      <c r="A13" s="161" t="s">
        <v>243</v>
      </c>
      <c r="B13" s="28">
        <f>'Cena licencí pro Systém'!M27</f>
        <v>0</v>
      </c>
      <c r="C13" s="26">
        <f>0.21*B13</f>
        <v>0</v>
      </c>
      <c r="D13" s="31">
        <f>B13+C13</f>
        <v>0</v>
      </c>
    </row>
    <row r="14" spans="1:4" ht="28.8">
      <c r="A14" s="161" t="s">
        <v>242</v>
      </c>
      <c r="B14" s="28">
        <f>'Cena licencí pro Systém'!P27</f>
        <v>0</v>
      </c>
      <c r="C14" s="26">
        <f>0.21*B14</f>
        <v>0</v>
      </c>
      <c r="D14" s="31">
        <f>B14+C14</f>
        <v>0</v>
      </c>
    </row>
    <row r="15" spans="1:4" ht="31.5" customHeight="1">
      <c r="A15" s="29" t="s">
        <v>259</v>
      </c>
      <c r="B15" s="30">
        <f>'Cena Služeb provozu'!K27</f>
        <v>0</v>
      </c>
      <c r="C15" s="26">
        <f t="shared" si="2"/>
        <v>0</v>
      </c>
      <c r="D15" s="31">
        <f t="shared" si="1"/>
        <v>0</v>
      </c>
    </row>
    <row r="16" spans="1:4" ht="31.5" customHeight="1">
      <c r="A16" s="29" t="s">
        <v>194</v>
      </c>
      <c r="B16" s="30">
        <f>'Ceny Cloudových služeb'!L49</f>
        <v>0</v>
      </c>
      <c r="C16" s="26">
        <f t="shared" si="2"/>
        <v>0</v>
      </c>
      <c r="D16" s="31">
        <f t="shared" si="1"/>
        <v>0</v>
      </c>
    </row>
    <row r="17" spans="1:4" ht="30.75" customHeight="1">
      <c r="A17" s="34" t="s">
        <v>8</v>
      </c>
      <c r="B17" s="33">
        <f>'Cena Služeb rozvoje'!G3</f>
        <v>0</v>
      </c>
      <c r="C17" s="26">
        <f t="shared" si="2"/>
        <v>0</v>
      </c>
      <c r="D17" s="31">
        <f t="shared" si="1"/>
        <v>0</v>
      </c>
    </row>
    <row r="18" spans="1:4" ht="30.75" customHeight="1" thickBot="1">
      <c r="A18" s="35" t="s">
        <v>9</v>
      </c>
      <c r="B18" s="36">
        <f>'Cena Exitu'!F6</f>
        <v>0</v>
      </c>
      <c r="C18" s="26">
        <f aca="true" t="shared" si="3" ref="C18">0.21*B18</f>
        <v>0</v>
      </c>
      <c r="D18" s="31">
        <f aca="true" t="shared" si="4" ref="D18">B18+C18</f>
        <v>0</v>
      </c>
    </row>
    <row r="19" spans="1:4" ht="15" thickBot="1">
      <c r="A19" s="37" t="s">
        <v>10</v>
      </c>
      <c r="B19" s="38">
        <f>SUM(B6+B11+B17+B18)</f>
        <v>0</v>
      </c>
      <c r="C19" s="39">
        <f>SUM(C6+C11+C17+C18)</f>
        <v>0</v>
      </c>
      <c r="D19" s="39">
        <f>SUM(D6+D11+D17+D18)</f>
        <v>0</v>
      </c>
    </row>
    <row r="22" spans="1:4" ht="67.95" customHeight="1">
      <c r="A22" s="247"/>
      <c r="B22" s="247"/>
      <c r="C22" s="247"/>
      <c r="D22" s="247"/>
    </row>
    <row r="24" ht="15">
      <c r="A24" s="197"/>
    </row>
  </sheetData>
  <mergeCells count="4">
    <mergeCell ref="A4:D4"/>
    <mergeCell ref="A1:D1"/>
    <mergeCell ref="A2:D2"/>
    <mergeCell ref="A22:D22"/>
  </mergeCells>
  <printOptions/>
  <pageMargins left="0.7" right="0.7" top="0.787401575" bottom="0.787401575" header="0.3" footer="0.3"/>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41"/>
  <sheetViews>
    <sheetView workbookViewId="0" topLeftCell="A25">
      <selection activeCell="A34" sqref="A34:F34"/>
    </sheetView>
  </sheetViews>
  <sheetFormatPr defaultColWidth="8.8515625" defaultRowHeight="15"/>
  <cols>
    <col min="1" max="1" width="58.140625" style="122" bestFit="1" customWidth="1"/>
    <col min="2" max="2" width="31.421875" style="122" customWidth="1"/>
    <col min="3" max="4" width="26.8515625" style="122" customWidth="1"/>
    <col min="5" max="5" width="9.140625" style="123" bestFit="1" customWidth="1"/>
    <col min="6" max="7" width="18.7109375" style="10" customWidth="1"/>
    <col min="8" max="9" width="18.00390625" style="10" customWidth="1"/>
    <col min="10" max="11" width="18.7109375" style="10" customWidth="1"/>
    <col min="12" max="12" width="16.421875" style="10" bestFit="1" customWidth="1"/>
    <col min="13" max="15" width="18.8515625" style="10" customWidth="1"/>
    <col min="16" max="18" width="18.421875" style="10" customWidth="1"/>
    <col min="19" max="16384" width="8.8515625" style="10" customWidth="1"/>
  </cols>
  <sheetData>
    <row r="1" spans="1:18" ht="101.4" thickBot="1">
      <c r="A1" s="189" t="s">
        <v>11</v>
      </c>
      <c r="B1" s="190" t="s">
        <v>12</v>
      </c>
      <c r="C1" s="190" t="s">
        <v>13</v>
      </c>
      <c r="D1" s="190" t="s">
        <v>14</v>
      </c>
      <c r="E1" s="191" t="s">
        <v>15</v>
      </c>
      <c r="F1" s="3" t="s">
        <v>280</v>
      </c>
      <c r="G1" s="3" t="s">
        <v>16</v>
      </c>
      <c r="H1" s="3" t="s">
        <v>278</v>
      </c>
      <c r="I1" s="3" t="s">
        <v>279</v>
      </c>
      <c r="J1" s="3" t="s">
        <v>158</v>
      </c>
      <c r="K1" s="3" t="s">
        <v>17</v>
      </c>
      <c r="L1" s="13" t="s">
        <v>159</v>
      </c>
      <c r="M1" s="13" t="s">
        <v>204</v>
      </c>
      <c r="N1" s="3" t="s">
        <v>17</v>
      </c>
      <c r="O1" s="13" t="s">
        <v>254</v>
      </c>
      <c r="P1" s="13" t="s">
        <v>255</v>
      </c>
      <c r="Q1" s="3" t="s">
        <v>17</v>
      </c>
      <c r="R1" s="13" t="s">
        <v>256</v>
      </c>
    </row>
    <row r="2" spans="1:18" ht="15.75" customHeight="1" thickBot="1">
      <c r="A2" s="192" t="s">
        <v>18</v>
      </c>
      <c r="B2" s="117"/>
      <c r="C2" s="117"/>
      <c r="D2" s="117"/>
      <c r="E2" s="117"/>
      <c r="F2" s="117"/>
      <c r="G2" s="117"/>
      <c r="H2" s="117"/>
      <c r="I2" s="117"/>
      <c r="J2" s="117"/>
      <c r="K2" s="117"/>
      <c r="L2" s="117"/>
      <c r="M2" s="117"/>
      <c r="N2" s="117"/>
      <c r="O2" s="117"/>
      <c r="P2" s="118"/>
      <c r="Q2" s="117"/>
      <c r="R2" s="117"/>
    </row>
    <row r="3" spans="1:18" ht="15">
      <c r="A3" s="193" t="s">
        <v>19</v>
      </c>
      <c r="B3" s="194"/>
      <c r="C3" s="194"/>
      <c r="D3" s="194"/>
      <c r="E3" s="131"/>
      <c r="F3" s="119"/>
      <c r="G3" s="1">
        <f>E3*F3</f>
        <v>0</v>
      </c>
      <c r="H3" s="119"/>
      <c r="I3" s="1">
        <f>29.5*H3</f>
        <v>0</v>
      </c>
      <c r="J3" s="1">
        <f>(E3*F3)+I3</f>
        <v>0</v>
      </c>
      <c r="K3" s="1">
        <f>0.21*J3</f>
        <v>0</v>
      </c>
      <c r="L3" s="2">
        <f>1.21*J3</f>
        <v>0</v>
      </c>
      <c r="M3" s="119"/>
      <c r="N3" s="1">
        <f>0.21*M3</f>
        <v>0</v>
      </c>
      <c r="O3" s="2">
        <f>1.21*M3</f>
        <v>0</v>
      </c>
      <c r="P3" s="119"/>
      <c r="Q3" s="1">
        <f>0.21*P3</f>
        <v>0</v>
      </c>
      <c r="R3" s="2">
        <f>1.21*P3</f>
        <v>0</v>
      </c>
    </row>
    <row r="4" spans="1:18" ht="15">
      <c r="A4" s="193" t="s">
        <v>19</v>
      </c>
      <c r="B4" s="195"/>
      <c r="C4" s="195"/>
      <c r="D4" s="195"/>
      <c r="E4" s="140"/>
      <c r="F4" s="139"/>
      <c r="G4" s="196">
        <f>E4*F4</f>
        <v>0</v>
      </c>
      <c r="H4" s="139"/>
      <c r="I4" s="1">
        <f aca="true" t="shared" si="0" ref="I4:I26">29.5*H4</f>
        <v>0</v>
      </c>
      <c r="J4" s="1">
        <f aca="true" t="shared" si="1" ref="J4:J26">(E4*F4)+I4</f>
        <v>0</v>
      </c>
      <c r="K4" s="1">
        <f>0.21*J4</f>
        <v>0</v>
      </c>
      <c r="L4" s="2">
        <f>1.21*J4</f>
        <v>0</v>
      </c>
      <c r="M4" s="119"/>
      <c r="N4" s="1">
        <f>0.21*M4</f>
        <v>0</v>
      </c>
      <c r="O4" s="2">
        <f>1.21*M4</f>
        <v>0</v>
      </c>
      <c r="P4" s="119"/>
      <c r="Q4" s="1">
        <f>0.21*P4</f>
        <v>0</v>
      </c>
      <c r="R4" s="2">
        <f>1.21*P4</f>
        <v>0</v>
      </c>
    </row>
    <row r="5" spans="1:18" ht="15">
      <c r="A5" s="193" t="s">
        <v>19</v>
      </c>
      <c r="B5" s="195"/>
      <c r="C5" s="195"/>
      <c r="D5" s="195"/>
      <c r="E5" s="140"/>
      <c r="F5" s="139"/>
      <c r="G5" s="196">
        <f aca="true" t="shared" si="2" ref="G5:G26">E5*F5</f>
        <v>0</v>
      </c>
      <c r="H5" s="139"/>
      <c r="I5" s="1">
        <f t="shared" si="0"/>
        <v>0</v>
      </c>
      <c r="J5" s="1">
        <f t="shared" si="1"/>
        <v>0</v>
      </c>
      <c r="K5" s="1">
        <f>0.21*J5</f>
        <v>0</v>
      </c>
      <c r="L5" s="2">
        <f>1.21*J5</f>
        <v>0</v>
      </c>
      <c r="M5" s="119"/>
      <c r="N5" s="1">
        <f>0.21*M5</f>
        <v>0</v>
      </c>
      <c r="O5" s="2">
        <f>1.21*M5</f>
        <v>0</v>
      </c>
      <c r="P5" s="119"/>
      <c r="Q5" s="1">
        <f>0.21*P5</f>
        <v>0</v>
      </c>
      <c r="R5" s="2">
        <f>1.21*P5</f>
        <v>0</v>
      </c>
    </row>
    <row r="6" spans="1:18" ht="15">
      <c r="A6" s="193" t="s">
        <v>19</v>
      </c>
      <c r="B6" s="195"/>
      <c r="C6" s="195"/>
      <c r="D6" s="195"/>
      <c r="E6" s="140"/>
      <c r="F6" s="139"/>
      <c r="G6" s="196">
        <f t="shared" si="2"/>
        <v>0</v>
      </c>
      <c r="H6" s="139"/>
      <c r="I6" s="1">
        <f t="shared" si="0"/>
        <v>0</v>
      </c>
      <c r="J6" s="1">
        <f t="shared" si="1"/>
        <v>0</v>
      </c>
      <c r="K6" s="1">
        <f>0.21*J6</f>
        <v>0</v>
      </c>
      <c r="L6" s="2">
        <f>1.21*J6</f>
        <v>0</v>
      </c>
      <c r="M6" s="119"/>
      <c r="N6" s="1">
        <f>0.21*M6</f>
        <v>0</v>
      </c>
      <c r="O6" s="2">
        <f>1.21*M6</f>
        <v>0</v>
      </c>
      <c r="P6" s="119"/>
      <c r="Q6" s="1">
        <f>0.21*P6</f>
        <v>0</v>
      </c>
      <c r="R6" s="2">
        <f>1.21*P6</f>
        <v>0</v>
      </c>
    </row>
    <row r="7" spans="1:18" ht="15">
      <c r="A7" s="193" t="s">
        <v>19</v>
      </c>
      <c r="B7" s="195"/>
      <c r="C7" s="195"/>
      <c r="D7" s="195"/>
      <c r="E7" s="140"/>
      <c r="F7" s="139"/>
      <c r="G7" s="196">
        <f t="shared" si="2"/>
        <v>0</v>
      </c>
      <c r="H7" s="139"/>
      <c r="I7" s="1">
        <f t="shared" si="0"/>
        <v>0</v>
      </c>
      <c r="J7" s="1">
        <f t="shared" si="1"/>
        <v>0</v>
      </c>
      <c r="K7" s="1">
        <f>0.21*J7</f>
        <v>0</v>
      </c>
      <c r="L7" s="2">
        <f>1.21*J7</f>
        <v>0</v>
      </c>
      <c r="M7" s="119"/>
      <c r="N7" s="1">
        <f>0.21*M7</f>
        <v>0</v>
      </c>
      <c r="O7" s="2">
        <f>1.21*M7</f>
        <v>0</v>
      </c>
      <c r="P7" s="119"/>
      <c r="Q7" s="1">
        <f>0.21*P7</f>
        <v>0</v>
      </c>
      <c r="R7" s="2">
        <f>1.21*P7</f>
        <v>0</v>
      </c>
    </row>
    <row r="8" spans="1:18" ht="15">
      <c r="A8" s="193" t="s">
        <v>19</v>
      </c>
      <c r="B8" s="195"/>
      <c r="C8" s="195"/>
      <c r="D8" s="195"/>
      <c r="E8" s="140"/>
      <c r="F8" s="139"/>
      <c r="G8" s="196">
        <f t="shared" si="2"/>
        <v>0</v>
      </c>
      <c r="H8" s="139"/>
      <c r="I8" s="1">
        <f t="shared" si="0"/>
        <v>0</v>
      </c>
      <c r="J8" s="1">
        <f t="shared" si="1"/>
        <v>0</v>
      </c>
      <c r="K8" s="1">
        <f aca="true" t="shared" si="3" ref="K8:K12">0.21*J8</f>
        <v>0</v>
      </c>
      <c r="L8" s="2">
        <f aca="true" t="shared" si="4" ref="L8:L12">1.21*J8</f>
        <v>0</v>
      </c>
      <c r="M8" s="119"/>
      <c r="N8" s="1">
        <f aca="true" t="shared" si="5" ref="N8:N26">0.21*M8</f>
        <v>0</v>
      </c>
      <c r="O8" s="2">
        <f aca="true" t="shared" si="6" ref="O8:O26">1.21*M8</f>
        <v>0</v>
      </c>
      <c r="P8" s="119"/>
      <c r="Q8" s="1">
        <f aca="true" t="shared" si="7" ref="Q8:Q26">0.21*P8</f>
        <v>0</v>
      </c>
      <c r="R8" s="2">
        <f aca="true" t="shared" si="8" ref="R8:R26">1.21*P8</f>
        <v>0</v>
      </c>
    </row>
    <row r="9" spans="1:18" ht="15">
      <c r="A9" s="193" t="s">
        <v>19</v>
      </c>
      <c r="B9" s="195"/>
      <c r="C9" s="195"/>
      <c r="D9" s="195"/>
      <c r="E9" s="140"/>
      <c r="F9" s="139"/>
      <c r="G9" s="196">
        <f t="shared" si="2"/>
        <v>0</v>
      </c>
      <c r="H9" s="139"/>
      <c r="I9" s="1">
        <f t="shared" si="0"/>
        <v>0</v>
      </c>
      <c r="J9" s="1">
        <f t="shared" si="1"/>
        <v>0</v>
      </c>
      <c r="K9" s="1">
        <f t="shared" si="3"/>
        <v>0</v>
      </c>
      <c r="L9" s="2">
        <f t="shared" si="4"/>
        <v>0</v>
      </c>
      <c r="M9" s="119"/>
      <c r="N9" s="1">
        <f t="shared" si="5"/>
        <v>0</v>
      </c>
      <c r="O9" s="2">
        <f t="shared" si="6"/>
        <v>0</v>
      </c>
      <c r="P9" s="119"/>
      <c r="Q9" s="1">
        <f t="shared" si="7"/>
        <v>0</v>
      </c>
      <c r="R9" s="2">
        <f t="shared" si="8"/>
        <v>0</v>
      </c>
    </row>
    <row r="10" spans="1:18" ht="15">
      <c r="A10" s="193" t="s">
        <v>19</v>
      </c>
      <c r="B10" s="195"/>
      <c r="C10" s="195"/>
      <c r="D10" s="195"/>
      <c r="E10" s="140"/>
      <c r="F10" s="139"/>
      <c r="G10" s="196">
        <f t="shared" si="2"/>
        <v>0</v>
      </c>
      <c r="H10" s="139"/>
      <c r="I10" s="1">
        <f t="shared" si="0"/>
        <v>0</v>
      </c>
      <c r="J10" s="1">
        <f t="shared" si="1"/>
        <v>0</v>
      </c>
      <c r="K10" s="1">
        <f t="shared" si="3"/>
        <v>0</v>
      </c>
      <c r="L10" s="2">
        <f t="shared" si="4"/>
        <v>0</v>
      </c>
      <c r="M10" s="119"/>
      <c r="N10" s="1">
        <f t="shared" si="5"/>
        <v>0</v>
      </c>
      <c r="O10" s="2">
        <f t="shared" si="6"/>
        <v>0</v>
      </c>
      <c r="P10" s="119"/>
      <c r="Q10" s="1">
        <f t="shared" si="7"/>
        <v>0</v>
      </c>
      <c r="R10" s="2">
        <f t="shared" si="8"/>
        <v>0</v>
      </c>
    </row>
    <row r="11" spans="1:18" ht="15">
      <c r="A11" s="193" t="s">
        <v>19</v>
      </c>
      <c r="B11" s="195"/>
      <c r="C11" s="195"/>
      <c r="D11" s="195"/>
      <c r="E11" s="140"/>
      <c r="F11" s="139"/>
      <c r="G11" s="196">
        <f t="shared" si="2"/>
        <v>0</v>
      </c>
      <c r="H11" s="139"/>
      <c r="I11" s="1">
        <f t="shared" si="0"/>
        <v>0</v>
      </c>
      <c r="J11" s="1">
        <f t="shared" si="1"/>
        <v>0</v>
      </c>
      <c r="K11" s="1">
        <f t="shared" si="3"/>
        <v>0</v>
      </c>
      <c r="L11" s="2">
        <f t="shared" si="4"/>
        <v>0</v>
      </c>
      <c r="M11" s="119"/>
      <c r="N11" s="1">
        <f t="shared" si="5"/>
        <v>0</v>
      </c>
      <c r="O11" s="2">
        <f t="shared" si="6"/>
        <v>0</v>
      </c>
      <c r="P11" s="119"/>
      <c r="Q11" s="1">
        <f t="shared" si="7"/>
        <v>0</v>
      </c>
      <c r="R11" s="2">
        <f t="shared" si="8"/>
        <v>0</v>
      </c>
    </row>
    <row r="12" spans="1:18" ht="15">
      <c r="A12" s="193" t="s">
        <v>19</v>
      </c>
      <c r="B12" s="195"/>
      <c r="C12" s="195"/>
      <c r="D12" s="195"/>
      <c r="E12" s="140"/>
      <c r="F12" s="139"/>
      <c r="G12" s="196">
        <f t="shared" si="2"/>
        <v>0</v>
      </c>
      <c r="H12" s="139"/>
      <c r="I12" s="1">
        <f t="shared" si="0"/>
        <v>0</v>
      </c>
      <c r="J12" s="1">
        <f t="shared" si="1"/>
        <v>0</v>
      </c>
      <c r="K12" s="1">
        <f t="shared" si="3"/>
        <v>0</v>
      </c>
      <c r="L12" s="2">
        <f t="shared" si="4"/>
        <v>0</v>
      </c>
      <c r="M12" s="119"/>
      <c r="N12" s="1">
        <f t="shared" si="5"/>
        <v>0</v>
      </c>
      <c r="O12" s="2">
        <f t="shared" si="6"/>
        <v>0</v>
      </c>
      <c r="P12" s="119"/>
      <c r="Q12" s="1">
        <f t="shared" si="7"/>
        <v>0</v>
      </c>
      <c r="R12" s="2">
        <f t="shared" si="8"/>
        <v>0</v>
      </c>
    </row>
    <row r="13" spans="1:18" ht="15">
      <c r="A13" s="193" t="s">
        <v>19</v>
      </c>
      <c r="B13" s="195"/>
      <c r="C13" s="195"/>
      <c r="D13" s="195"/>
      <c r="E13" s="140"/>
      <c r="F13" s="139"/>
      <c r="G13" s="196">
        <f t="shared" si="2"/>
        <v>0</v>
      </c>
      <c r="H13" s="139"/>
      <c r="I13" s="1">
        <f t="shared" si="0"/>
        <v>0</v>
      </c>
      <c r="J13" s="1">
        <f t="shared" si="1"/>
        <v>0</v>
      </c>
      <c r="K13" s="1">
        <f aca="true" t="shared" si="9" ref="K13:K26">0.21*J13</f>
        <v>0</v>
      </c>
      <c r="L13" s="2">
        <f aca="true" t="shared" si="10" ref="L13:L26">1.21*J13</f>
        <v>0</v>
      </c>
      <c r="M13" s="119"/>
      <c r="N13" s="1">
        <f t="shared" si="5"/>
        <v>0</v>
      </c>
      <c r="O13" s="2">
        <f t="shared" si="6"/>
        <v>0</v>
      </c>
      <c r="P13" s="119"/>
      <c r="Q13" s="1">
        <f t="shared" si="7"/>
        <v>0</v>
      </c>
      <c r="R13" s="2">
        <f t="shared" si="8"/>
        <v>0</v>
      </c>
    </row>
    <row r="14" spans="1:18" ht="15">
      <c r="A14" s="193" t="s">
        <v>19</v>
      </c>
      <c r="B14" s="195"/>
      <c r="C14" s="195"/>
      <c r="D14" s="195"/>
      <c r="E14" s="140"/>
      <c r="F14" s="139"/>
      <c r="G14" s="196">
        <f t="shared" si="2"/>
        <v>0</v>
      </c>
      <c r="H14" s="139"/>
      <c r="I14" s="1">
        <f t="shared" si="0"/>
        <v>0</v>
      </c>
      <c r="J14" s="1">
        <f t="shared" si="1"/>
        <v>0</v>
      </c>
      <c r="K14" s="1">
        <f t="shared" si="9"/>
        <v>0</v>
      </c>
      <c r="L14" s="2">
        <f t="shared" si="10"/>
        <v>0</v>
      </c>
      <c r="M14" s="119"/>
      <c r="N14" s="1">
        <f t="shared" si="5"/>
        <v>0</v>
      </c>
      <c r="O14" s="2">
        <f t="shared" si="6"/>
        <v>0</v>
      </c>
      <c r="P14" s="119"/>
      <c r="Q14" s="1">
        <f t="shared" si="7"/>
        <v>0</v>
      </c>
      <c r="R14" s="2">
        <f t="shared" si="8"/>
        <v>0</v>
      </c>
    </row>
    <row r="15" spans="1:18" ht="15">
      <c r="A15" s="193" t="s">
        <v>19</v>
      </c>
      <c r="B15" s="195"/>
      <c r="C15" s="195"/>
      <c r="D15" s="195"/>
      <c r="E15" s="140"/>
      <c r="F15" s="139"/>
      <c r="G15" s="196">
        <f t="shared" si="2"/>
        <v>0</v>
      </c>
      <c r="H15" s="139"/>
      <c r="I15" s="1">
        <f t="shared" si="0"/>
        <v>0</v>
      </c>
      <c r="J15" s="1">
        <f t="shared" si="1"/>
        <v>0</v>
      </c>
      <c r="K15" s="1">
        <f t="shared" si="9"/>
        <v>0</v>
      </c>
      <c r="L15" s="2">
        <f t="shared" si="10"/>
        <v>0</v>
      </c>
      <c r="M15" s="119"/>
      <c r="N15" s="1">
        <f t="shared" si="5"/>
        <v>0</v>
      </c>
      <c r="O15" s="2">
        <f t="shared" si="6"/>
        <v>0</v>
      </c>
      <c r="P15" s="119"/>
      <c r="Q15" s="1">
        <f t="shared" si="7"/>
        <v>0</v>
      </c>
      <c r="R15" s="2">
        <f t="shared" si="8"/>
        <v>0</v>
      </c>
    </row>
    <row r="16" spans="1:18" ht="15">
      <c r="A16" s="193" t="s">
        <v>19</v>
      </c>
      <c r="B16" s="195"/>
      <c r="C16" s="195"/>
      <c r="D16" s="195"/>
      <c r="E16" s="140"/>
      <c r="F16" s="139"/>
      <c r="G16" s="196">
        <f t="shared" si="2"/>
        <v>0</v>
      </c>
      <c r="H16" s="139"/>
      <c r="I16" s="1">
        <f t="shared" si="0"/>
        <v>0</v>
      </c>
      <c r="J16" s="1">
        <f t="shared" si="1"/>
        <v>0</v>
      </c>
      <c r="K16" s="1">
        <f t="shared" si="9"/>
        <v>0</v>
      </c>
      <c r="L16" s="2">
        <f t="shared" si="10"/>
        <v>0</v>
      </c>
      <c r="M16" s="119"/>
      <c r="N16" s="1">
        <f t="shared" si="5"/>
        <v>0</v>
      </c>
      <c r="O16" s="2">
        <f t="shared" si="6"/>
        <v>0</v>
      </c>
      <c r="P16" s="119"/>
      <c r="Q16" s="1">
        <f t="shared" si="7"/>
        <v>0</v>
      </c>
      <c r="R16" s="2">
        <f t="shared" si="8"/>
        <v>0</v>
      </c>
    </row>
    <row r="17" spans="1:18" ht="15">
      <c r="A17" s="193" t="s">
        <v>19</v>
      </c>
      <c r="B17" s="195"/>
      <c r="C17" s="195"/>
      <c r="D17" s="195"/>
      <c r="E17" s="140"/>
      <c r="F17" s="139"/>
      <c r="G17" s="196">
        <f t="shared" si="2"/>
        <v>0</v>
      </c>
      <c r="H17" s="139"/>
      <c r="I17" s="1">
        <f t="shared" si="0"/>
        <v>0</v>
      </c>
      <c r="J17" s="1">
        <f t="shared" si="1"/>
        <v>0</v>
      </c>
      <c r="K17" s="1">
        <f t="shared" si="9"/>
        <v>0</v>
      </c>
      <c r="L17" s="2">
        <f t="shared" si="10"/>
        <v>0</v>
      </c>
      <c r="M17" s="119"/>
      <c r="N17" s="1">
        <f t="shared" si="5"/>
        <v>0</v>
      </c>
      <c r="O17" s="2">
        <f t="shared" si="6"/>
        <v>0</v>
      </c>
      <c r="P17" s="119"/>
      <c r="Q17" s="1">
        <f t="shared" si="7"/>
        <v>0</v>
      </c>
      <c r="R17" s="2">
        <f t="shared" si="8"/>
        <v>0</v>
      </c>
    </row>
    <row r="18" spans="1:18" ht="15">
      <c r="A18" s="193" t="s">
        <v>19</v>
      </c>
      <c r="B18" s="195"/>
      <c r="C18" s="195"/>
      <c r="D18" s="195"/>
      <c r="E18" s="140"/>
      <c r="F18" s="139"/>
      <c r="G18" s="196">
        <f t="shared" si="2"/>
        <v>0</v>
      </c>
      <c r="H18" s="139"/>
      <c r="I18" s="1">
        <f t="shared" si="0"/>
        <v>0</v>
      </c>
      <c r="J18" s="1">
        <f t="shared" si="1"/>
        <v>0</v>
      </c>
      <c r="K18" s="1">
        <f t="shared" si="9"/>
        <v>0</v>
      </c>
      <c r="L18" s="2">
        <f t="shared" si="10"/>
        <v>0</v>
      </c>
      <c r="M18" s="119"/>
      <c r="N18" s="1">
        <f t="shared" si="5"/>
        <v>0</v>
      </c>
      <c r="O18" s="2">
        <f t="shared" si="6"/>
        <v>0</v>
      </c>
      <c r="P18" s="119"/>
      <c r="Q18" s="1">
        <f t="shared" si="7"/>
        <v>0</v>
      </c>
      <c r="R18" s="2">
        <f t="shared" si="8"/>
        <v>0</v>
      </c>
    </row>
    <row r="19" spans="1:18" ht="15">
      <c r="A19" s="193" t="s">
        <v>19</v>
      </c>
      <c r="B19" s="195"/>
      <c r="C19" s="195"/>
      <c r="D19" s="195"/>
      <c r="E19" s="140"/>
      <c r="F19" s="139"/>
      <c r="G19" s="196">
        <f t="shared" si="2"/>
        <v>0</v>
      </c>
      <c r="H19" s="139"/>
      <c r="I19" s="1">
        <f t="shared" si="0"/>
        <v>0</v>
      </c>
      <c r="J19" s="1">
        <f t="shared" si="1"/>
        <v>0</v>
      </c>
      <c r="K19" s="1">
        <f t="shared" si="9"/>
        <v>0</v>
      </c>
      <c r="L19" s="2">
        <f t="shared" si="10"/>
        <v>0</v>
      </c>
      <c r="M19" s="119"/>
      <c r="N19" s="1">
        <f t="shared" si="5"/>
        <v>0</v>
      </c>
      <c r="O19" s="2">
        <f t="shared" si="6"/>
        <v>0</v>
      </c>
      <c r="P19" s="119"/>
      <c r="Q19" s="1">
        <f t="shared" si="7"/>
        <v>0</v>
      </c>
      <c r="R19" s="2">
        <f t="shared" si="8"/>
        <v>0</v>
      </c>
    </row>
    <row r="20" spans="1:18" ht="15">
      <c r="A20" s="193" t="s">
        <v>19</v>
      </c>
      <c r="B20" s="195"/>
      <c r="C20" s="195"/>
      <c r="D20" s="195"/>
      <c r="E20" s="140"/>
      <c r="F20" s="139"/>
      <c r="G20" s="196">
        <f t="shared" si="2"/>
        <v>0</v>
      </c>
      <c r="H20" s="139"/>
      <c r="I20" s="1">
        <f t="shared" si="0"/>
        <v>0</v>
      </c>
      <c r="J20" s="1">
        <f t="shared" si="1"/>
        <v>0</v>
      </c>
      <c r="K20" s="1">
        <f t="shared" si="9"/>
        <v>0</v>
      </c>
      <c r="L20" s="2">
        <f t="shared" si="10"/>
        <v>0</v>
      </c>
      <c r="M20" s="119"/>
      <c r="N20" s="1">
        <f t="shared" si="5"/>
        <v>0</v>
      </c>
      <c r="O20" s="2">
        <f t="shared" si="6"/>
        <v>0</v>
      </c>
      <c r="P20" s="119"/>
      <c r="Q20" s="1">
        <f t="shared" si="7"/>
        <v>0</v>
      </c>
      <c r="R20" s="2">
        <f t="shared" si="8"/>
        <v>0</v>
      </c>
    </row>
    <row r="21" spans="1:18" ht="15">
      <c r="A21" s="193" t="s">
        <v>19</v>
      </c>
      <c r="B21" s="195"/>
      <c r="C21" s="195"/>
      <c r="D21" s="195"/>
      <c r="E21" s="140"/>
      <c r="F21" s="139"/>
      <c r="G21" s="196">
        <f t="shared" si="2"/>
        <v>0</v>
      </c>
      <c r="H21" s="139"/>
      <c r="I21" s="1">
        <f t="shared" si="0"/>
        <v>0</v>
      </c>
      <c r="J21" s="1">
        <f t="shared" si="1"/>
        <v>0</v>
      </c>
      <c r="K21" s="1">
        <f t="shared" si="9"/>
        <v>0</v>
      </c>
      <c r="L21" s="2">
        <f t="shared" si="10"/>
        <v>0</v>
      </c>
      <c r="M21" s="119"/>
      <c r="N21" s="1">
        <f t="shared" si="5"/>
        <v>0</v>
      </c>
      <c r="O21" s="2">
        <f t="shared" si="6"/>
        <v>0</v>
      </c>
      <c r="P21" s="119"/>
      <c r="Q21" s="1">
        <f t="shared" si="7"/>
        <v>0</v>
      </c>
      <c r="R21" s="2">
        <f t="shared" si="8"/>
        <v>0</v>
      </c>
    </row>
    <row r="22" spans="1:18" ht="15">
      <c r="A22" s="193" t="s">
        <v>19</v>
      </c>
      <c r="B22" s="195"/>
      <c r="C22" s="195"/>
      <c r="D22" s="195"/>
      <c r="E22" s="140"/>
      <c r="F22" s="139"/>
      <c r="G22" s="196">
        <f t="shared" si="2"/>
        <v>0</v>
      </c>
      <c r="H22" s="139"/>
      <c r="I22" s="1">
        <f t="shared" si="0"/>
        <v>0</v>
      </c>
      <c r="J22" s="1">
        <f t="shared" si="1"/>
        <v>0</v>
      </c>
      <c r="K22" s="1">
        <f t="shared" si="9"/>
        <v>0</v>
      </c>
      <c r="L22" s="2">
        <f t="shared" si="10"/>
        <v>0</v>
      </c>
      <c r="M22" s="119"/>
      <c r="N22" s="1">
        <f t="shared" si="5"/>
        <v>0</v>
      </c>
      <c r="O22" s="2">
        <f t="shared" si="6"/>
        <v>0</v>
      </c>
      <c r="P22" s="119"/>
      <c r="Q22" s="1">
        <f t="shared" si="7"/>
        <v>0</v>
      </c>
      <c r="R22" s="2">
        <f t="shared" si="8"/>
        <v>0</v>
      </c>
    </row>
    <row r="23" spans="1:18" ht="15">
      <c r="A23" s="193" t="s">
        <v>19</v>
      </c>
      <c r="B23" s="195"/>
      <c r="C23" s="195"/>
      <c r="D23" s="195"/>
      <c r="E23" s="140"/>
      <c r="F23" s="139"/>
      <c r="G23" s="196">
        <f t="shared" si="2"/>
        <v>0</v>
      </c>
      <c r="H23" s="139"/>
      <c r="I23" s="1">
        <f t="shared" si="0"/>
        <v>0</v>
      </c>
      <c r="J23" s="1">
        <f t="shared" si="1"/>
        <v>0</v>
      </c>
      <c r="K23" s="1">
        <f t="shared" si="9"/>
        <v>0</v>
      </c>
      <c r="L23" s="2">
        <f t="shared" si="10"/>
        <v>0</v>
      </c>
      <c r="M23" s="119"/>
      <c r="N23" s="1">
        <f t="shared" si="5"/>
        <v>0</v>
      </c>
      <c r="O23" s="2">
        <f t="shared" si="6"/>
        <v>0</v>
      </c>
      <c r="P23" s="119"/>
      <c r="Q23" s="1">
        <f t="shared" si="7"/>
        <v>0</v>
      </c>
      <c r="R23" s="2">
        <f t="shared" si="8"/>
        <v>0</v>
      </c>
    </row>
    <row r="24" spans="1:18" ht="15">
      <c r="A24" s="193" t="s">
        <v>19</v>
      </c>
      <c r="B24" s="195"/>
      <c r="C24" s="195"/>
      <c r="D24" s="195"/>
      <c r="E24" s="140"/>
      <c r="F24" s="139"/>
      <c r="G24" s="196">
        <f t="shared" si="2"/>
        <v>0</v>
      </c>
      <c r="H24" s="139"/>
      <c r="I24" s="1">
        <f t="shared" si="0"/>
        <v>0</v>
      </c>
      <c r="J24" s="1">
        <f t="shared" si="1"/>
        <v>0</v>
      </c>
      <c r="K24" s="1">
        <f t="shared" si="9"/>
        <v>0</v>
      </c>
      <c r="L24" s="2">
        <f t="shared" si="10"/>
        <v>0</v>
      </c>
      <c r="M24" s="119"/>
      <c r="N24" s="1">
        <f t="shared" si="5"/>
        <v>0</v>
      </c>
      <c r="O24" s="2">
        <f t="shared" si="6"/>
        <v>0</v>
      </c>
      <c r="P24" s="119"/>
      <c r="Q24" s="1">
        <f t="shared" si="7"/>
        <v>0</v>
      </c>
      <c r="R24" s="2">
        <f t="shared" si="8"/>
        <v>0</v>
      </c>
    </row>
    <row r="25" spans="1:18" ht="15">
      <c r="A25" s="193" t="s">
        <v>19</v>
      </c>
      <c r="B25" s="195"/>
      <c r="C25" s="195"/>
      <c r="D25" s="195"/>
      <c r="E25" s="140"/>
      <c r="F25" s="139"/>
      <c r="G25" s="196">
        <f t="shared" si="2"/>
        <v>0</v>
      </c>
      <c r="H25" s="139"/>
      <c r="I25" s="1">
        <f t="shared" si="0"/>
        <v>0</v>
      </c>
      <c r="J25" s="1">
        <f t="shared" si="1"/>
        <v>0</v>
      </c>
      <c r="K25" s="1">
        <f t="shared" si="9"/>
        <v>0</v>
      </c>
      <c r="L25" s="2">
        <f t="shared" si="10"/>
        <v>0</v>
      </c>
      <c r="M25" s="119"/>
      <c r="N25" s="1">
        <f t="shared" si="5"/>
        <v>0</v>
      </c>
      <c r="O25" s="2">
        <f t="shared" si="6"/>
        <v>0</v>
      </c>
      <c r="P25" s="119"/>
      <c r="Q25" s="1">
        <f t="shared" si="7"/>
        <v>0</v>
      </c>
      <c r="R25" s="2">
        <f t="shared" si="8"/>
        <v>0</v>
      </c>
    </row>
    <row r="26" spans="1:18" ht="15" thickBot="1">
      <c r="A26" s="193" t="s">
        <v>19</v>
      </c>
      <c r="B26" s="195"/>
      <c r="C26" s="195"/>
      <c r="D26" s="195"/>
      <c r="E26" s="140"/>
      <c r="F26" s="139"/>
      <c r="G26" s="196">
        <f t="shared" si="2"/>
        <v>0</v>
      </c>
      <c r="H26" s="139"/>
      <c r="I26" s="1">
        <f t="shared" si="0"/>
        <v>0</v>
      </c>
      <c r="J26" s="1">
        <f t="shared" si="1"/>
        <v>0</v>
      </c>
      <c r="K26" s="1">
        <f t="shared" si="9"/>
        <v>0</v>
      </c>
      <c r="L26" s="2">
        <f t="shared" si="10"/>
        <v>0</v>
      </c>
      <c r="M26" s="119"/>
      <c r="N26" s="1">
        <f t="shared" si="5"/>
        <v>0</v>
      </c>
      <c r="O26" s="2">
        <f t="shared" si="6"/>
        <v>0</v>
      </c>
      <c r="P26" s="119"/>
      <c r="Q26" s="1">
        <f t="shared" si="7"/>
        <v>0</v>
      </c>
      <c r="R26" s="2">
        <f t="shared" si="8"/>
        <v>0</v>
      </c>
    </row>
    <row r="27" spans="1:18" ht="30" customHeight="1" thickBot="1">
      <c r="A27" s="248" t="s">
        <v>244</v>
      </c>
      <c r="B27" s="249"/>
      <c r="C27" s="249"/>
      <c r="D27" s="249"/>
      <c r="E27" s="249"/>
      <c r="F27" s="249"/>
      <c r="G27" s="66">
        <f aca="true" t="shared" si="11" ref="G27:R27">SUM(G3:G26)</f>
        <v>0</v>
      </c>
      <c r="H27" s="120">
        <f t="shared" si="11"/>
        <v>0</v>
      </c>
      <c r="I27" s="66">
        <f>SUM(I3:I26)</f>
        <v>0</v>
      </c>
      <c r="J27" s="120">
        <f t="shared" si="11"/>
        <v>0</v>
      </c>
      <c r="K27" s="120">
        <f t="shared" si="11"/>
        <v>0</v>
      </c>
      <c r="L27" s="120">
        <f t="shared" si="11"/>
        <v>0</v>
      </c>
      <c r="M27" s="66">
        <f>SUM(M3:M26)</f>
        <v>0</v>
      </c>
      <c r="N27" s="120">
        <f aca="true" t="shared" si="12" ref="N27:O27">SUM(N3:N26)</f>
        <v>0</v>
      </c>
      <c r="O27" s="120">
        <f t="shared" si="12"/>
        <v>0</v>
      </c>
      <c r="P27" s="121">
        <f>SUM(P3:P26)</f>
        <v>0</v>
      </c>
      <c r="Q27" s="120">
        <f t="shared" si="11"/>
        <v>0</v>
      </c>
      <c r="R27" s="120">
        <f t="shared" si="11"/>
        <v>0</v>
      </c>
    </row>
    <row r="29" ht="15">
      <c r="A29" s="64" t="s">
        <v>20</v>
      </c>
    </row>
    <row r="30" ht="15" thickBot="1">
      <c r="A30" s="65"/>
    </row>
    <row r="31" spans="1:15" ht="29.4" thickBot="1">
      <c r="A31" s="66" t="s">
        <v>21</v>
      </c>
      <c r="M31" s="197"/>
      <c r="N31" s="197"/>
      <c r="O31" s="197"/>
    </row>
    <row r="33" spans="1:18" ht="64.95" customHeight="1">
      <c r="A33" s="250" t="s">
        <v>257</v>
      </c>
      <c r="B33" s="250"/>
      <c r="C33" s="250"/>
      <c r="D33" s="250"/>
      <c r="E33" s="250"/>
      <c r="F33" s="250"/>
      <c r="G33" s="124"/>
      <c r="H33" s="124"/>
      <c r="I33" s="124"/>
      <c r="J33" s="124"/>
      <c r="K33" s="124"/>
      <c r="L33" s="124"/>
      <c r="M33" s="124"/>
      <c r="N33" s="124"/>
      <c r="O33" s="124"/>
      <c r="P33" s="124"/>
      <c r="Q33" s="124"/>
      <c r="R33" s="124"/>
    </row>
    <row r="34" spans="1:18" ht="58.95" customHeight="1">
      <c r="A34" s="250" t="s">
        <v>258</v>
      </c>
      <c r="B34" s="250"/>
      <c r="C34" s="250"/>
      <c r="D34" s="250"/>
      <c r="E34" s="250"/>
      <c r="F34" s="250"/>
      <c r="G34" s="124"/>
      <c r="H34" s="124"/>
      <c r="I34" s="124"/>
      <c r="J34" s="124"/>
      <c r="K34" s="124"/>
      <c r="L34" s="124"/>
      <c r="M34" s="124"/>
      <c r="N34" s="124"/>
      <c r="O34" s="124"/>
      <c r="P34" s="124"/>
      <c r="Q34" s="124"/>
      <c r="R34" s="124"/>
    </row>
    <row r="35" ht="15">
      <c r="A35" s="122" t="s">
        <v>175</v>
      </c>
    </row>
    <row r="36" spans="1:6" ht="15">
      <c r="A36" s="275" t="s">
        <v>281</v>
      </c>
      <c r="B36" s="276"/>
      <c r="C36" s="276"/>
      <c r="D36" s="276"/>
      <c r="E36" s="277"/>
      <c r="F36" s="197"/>
    </row>
    <row r="37" spans="1:6" ht="15">
      <c r="A37" s="276"/>
      <c r="B37" s="276"/>
      <c r="C37" s="276"/>
      <c r="D37" s="276"/>
      <c r="E37" s="277"/>
      <c r="F37" s="197"/>
    </row>
    <row r="38" spans="1:6" ht="15">
      <c r="A38" s="278" t="s">
        <v>270</v>
      </c>
      <c r="B38" s="278"/>
      <c r="C38" s="278"/>
      <c r="D38" s="278"/>
      <c r="E38" s="278"/>
      <c r="F38" s="278"/>
    </row>
    <row r="39" spans="1:6" ht="15">
      <c r="A39" s="275" t="s">
        <v>282</v>
      </c>
      <c r="B39" s="276"/>
      <c r="C39" s="276"/>
      <c r="D39" s="276"/>
      <c r="E39" s="277"/>
      <c r="F39" s="197"/>
    </row>
    <row r="40" spans="1:6" ht="15">
      <c r="A40" s="276"/>
      <c r="B40" s="276"/>
      <c r="C40" s="276"/>
      <c r="D40" s="276"/>
      <c r="E40" s="277"/>
      <c r="F40" s="197"/>
    </row>
    <row r="41" spans="1:6" ht="15">
      <c r="A41" s="276"/>
      <c r="B41" s="276"/>
      <c r="C41" s="276"/>
      <c r="D41" s="276"/>
      <c r="E41" s="277"/>
      <c r="F41" s="197"/>
    </row>
  </sheetData>
  <mergeCells count="4">
    <mergeCell ref="A27:F27"/>
    <mergeCell ref="A33:F33"/>
    <mergeCell ref="A34:F34"/>
    <mergeCell ref="A38:F38"/>
  </mergeCells>
  <printOptions/>
  <pageMargins left="0.7" right="0.7" top="0.787401575" bottom="0.787401575" header="0.3" footer="0.3"/>
  <pageSetup fitToHeight="1" fitToWidth="1" horizontalDpi="600" verticalDpi="600" orientation="landscape" paperSize="8" scale="4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8"/>
  <sheetViews>
    <sheetView workbookViewId="0" topLeftCell="A4">
      <selection activeCell="C11" sqref="C11"/>
    </sheetView>
  </sheetViews>
  <sheetFormatPr defaultColWidth="8.8515625" defaultRowHeight="15"/>
  <cols>
    <col min="1" max="1" width="57.57421875" style="10" customWidth="1"/>
    <col min="2" max="4" width="31.140625" style="10" customWidth="1"/>
    <col min="5" max="5" width="25.00390625" style="10" customWidth="1"/>
    <col min="6" max="6" width="21.421875" style="10" customWidth="1"/>
    <col min="7" max="7" width="18.00390625" style="10" customWidth="1"/>
    <col min="8" max="8" width="17.7109375" style="10" customWidth="1"/>
    <col min="9" max="16384" width="8.8515625" style="10" customWidth="1"/>
  </cols>
  <sheetData>
    <row r="1" spans="1:8" ht="72.6" thickBot="1">
      <c r="A1" s="11" t="s">
        <v>22</v>
      </c>
      <c r="B1" s="3" t="s">
        <v>160</v>
      </c>
      <c r="C1" s="3" t="s">
        <v>23</v>
      </c>
      <c r="D1" s="3" t="s">
        <v>24</v>
      </c>
      <c r="E1" s="3" t="s">
        <v>161</v>
      </c>
      <c r="F1" s="3" t="s">
        <v>162</v>
      </c>
      <c r="G1" s="3" t="s">
        <v>17</v>
      </c>
      <c r="H1" s="13" t="s">
        <v>25</v>
      </c>
    </row>
    <row r="2" spans="1:8" ht="15" thickBot="1">
      <c r="A2" s="41" t="s">
        <v>163</v>
      </c>
      <c r="B2" s="42"/>
      <c r="C2" s="43"/>
      <c r="D2" s="42"/>
      <c r="E2" s="44">
        <f>E3+E6</f>
        <v>0</v>
      </c>
      <c r="F2" s="44"/>
      <c r="G2" s="44">
        <f>0.21*E2</f>
        <v>0</v>
      </c>
      <c r="H2" s="45">
        <f>E2+G2</f>
        <v>0</v>
      </c>
    </row>
    <row r="3" spans="1:8" ht="28.8">
      <c r="A3" s="46" t="s">
        <v>164</v>
      </c>
      <c r="B3" s="47"/>
      <c r="C3" s="48">
        <f>C4+C5</f>
        <v>0</v>
      </c>
      <c r="D3" s="47"/>
      <c r="E3" s="49">
        <f>C3</f>
        <v>0</v>
      </c>
      <c r="F3" s="49"/>
      <c r="G3" s="49">
        <f aca="true" t="shared" si="0" ref="G3:G6">0.21*E3</f>
        <v>0</v>
      </c>
      <c r="H3" s="50">
        <f aca="true" t="shared" si="1" ref="H3:H6">E3+G3</f>
        <v>0</v>
      </c>
    </row>
    <row r="4" spans="1:8" ht="15">
      <c r="A4" s="51" t="s">
        <v>26</v>
      </c>
      <c r="B4" s="52"/>
      <c r="C4" s="72"/>
      <c r="D4" s="52"/>
      <c r="E4" s="53"/>
      <c r="F4" s="53"/>
      <c r="G4" s="53"/>
      <c r="H4" s="54"/>
    </row>
    <row r="5" spans="1:8" ht="15">
      <c r="A5" s="51" t="s">
        <v>183</v>
      </c>
      <c r="B5" s="52"/>
      <c r="C5" s="72"/>
      <c r="D5" s="52"/>
      <c r="E5" s="53"/>
      <c r="F5" s="53"/>
      <c r="G5" s="53"/>
      <c r="H5" s="54"/>
    </row>
    <row r="6" spans="1:8" ht="28.8">
      <c r="A6" s="70" t="s">
        <v>165</v>
      </c>
      <c r="B6" s="68"/>
      <c r="C6" s="48">
        <f>C7+C8</f>
        <v>0</v>
      </c>
      <c r="D6" s="68"/>
      <c r="E6" s="69">
        <f>C6</f>
        <v>0</v>
      </c>
      <c r="F6" s="69"/>
      <c r="G6" s="69">
        <f t="shared" si="0"/>
        <v>0</v>
      </c>
      <c r="H6" s="71">
        <f t="shared" si="1"/>
        <v>0</v>
      </c>
    </row>
    <row r="7" spans="1:8" ht="15">
      <c r="A7" s="70" t="s">
        <v>275</v>
      </c>
      <c r="B7" s="68"/>
      <c r="C7" s="241"/>
      <c r="D7" s="68"/>
      <c r="E7" s="69"/>
      <c r="F7" s="69"/>
      <c r="G7" s="69"/>
      <c r="H7" s="71"/>
    </row>
    <row r="8" spans="1:8" ht="15" thickBot="1">
      <c r="A8" s="238" t="s">
        <v>274</v>
      </c>
      <c r="B8" s="67"/>
      <c r="C8" s="73"/>
      <c r="D8" s="67"/>
      <c r="E8" s="53"/>
      <c r="F8" s="53"/>
      <c r="G8" s="53"/>
      <c r="H8" s="54"/>
    </row>
    <row r="9" spans="1:8" ht="15" thickBot="1">
      <c r="A9" s="55" t="s">
        <v>166</v>
      </c>
      <c r="B9" s="74"/>
      <c r="C9" s="56"/>
      <c r="D9" s="233">
        <v>18.5</v>
      </c>
      <c r="E9" s="57"/>
      <c r="F9" s="57">
        <f>D9*B9</f>
        <v>0</v>
      </c>
      <c r="G9" s="4">
        <f>0.21*F9</f>
        <v>0</v>
      </c>
      <c r="H9" s="5">
        <f>F9+G9</f>
        <v>0</v>
      </c>
    </row>
    <row r="10" spans="1:8" ht="15" thickBot="1">
      <c r="A10" s="58" t="s">
        <v>167</v>
      </c>
      <c r="B10" s="59"/>
      <c r="C10" s="60"/>
      <c r="D10" s="59"/>
      <c r="E10" s="61">
        <f>E2</f>
        <v>0</v>
      </c>
      <c r="F10" s="61">
        <f>F9</f>
        <v>0</v>
      </c>
      <c r="G10" s="62">
        <f>0.21*E10+0.21*F9</f>
        <v>0</v>
      </c>
      <c r="H10" s="63">
        <f>H2+H9</f>
        <v>0</v>
      </c>
    </row>
    <row r="12" ht="15">
      <c r="A12" s="64" t="s">
        <v>20</v>
      </c>
    </row>
    <row r="13" ht="15" thickBot="1">
      <c r="A13" s="65"/>
    </row>
    <row r="14" ht="29.4" thickBot="1">
      <c r="A14" s="66" t="s">
        <v>27</v>
      </c>
    </row>
    <row r="16" ht="15">
      <c r="A16" s="10" t="s">
        <v>28</v>
      </c>
    </row>
    <row r="17" spans="1:3" ht="19.95" customHeight="1">
      <c r="A17" s="247" t="s">
        <v>205</v>
      </c>
      <c r="B17" s="247"/>
      <c r="C17" s="247"/>
    </row>
    <row r="18" spans="1:3" ht="37.2" customHeight="1">
      <c r="A18" s="247" t="s">
        <v>246</v>
      </c>
      <c r="B18" s="247"/>
      <c r="C18" s="247"/>
    </row>
  </sheetData>
  <mergeCells count="2">
    <mergeCell ref="A17:C17"/>
    <mergeCell ref="A18:C18"/>
  </mergeCells>
  <dataValidations count="1">
    <dataValidation type="whole" operator="lessThanOrEqual" allowBlank="1" showInputMessage="1" showErrorMessage="1" sqref="E9:F9">
      <formula1>0.7*G10</formula1>
    </dataValidation>
  </dataValidations>
  <printOptions/>
  <pageMargins left="0.7" right="0.7" top="0.787401575" bottom="0.787401575" header="0.3" footer="0.3"/>
  <pageSetup fitToHeight="1" fitToWidth="1" horizontalDpi="600" verticalDpi="600" orientation="landscape" paperSize="8" scale="82" r:id="rId1"/>
  <ignoredErrors>
    <ignoredError sqref="G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4"/>
  <sheetViews>
    <sheetView workbookViewId="0" topLeftCell="F28">
      <selection activeCell="K49" sqref="K49"/>
    </sheetView>
  </sheetViews>
  <sheetFormatPr defaultColWidth="8.8515625" defaultRowHeight="15"/>
  <cols>
    <col min="1" max="1" width="40.421875" style="10" customWidth="1"/>
    <col min="2" max="2" width="39.8515625" style="10" customWidth="1"/>
    <col min="3" max="19" width="23.140625" style="10" customWidth="1"/>
    <col min="20" max="16384" width="8.8515625" style="10" customWidth="1"/>
  </cols>
  <sheetData>
    <row r="1" spans="1:12" ht="144.6" thickBot="1">
      <c r="A1" s="11" t="s">
        <v>260</v>
      </c>
      <c r="B1" s="3" t="s">
        <v>184</v>
      </c>
      <c r="C1" s="3" t="s">
        <v>185</v>
      </c>
      <c r="D1" s="3" t="s">
        <v>290</v>
      </c>
      <c r="E1" s="3" t="s">
        <v>291</v>
      </c>
      <c r="F1" s="3" t="s">
        <v>29</v>
      </c>
      <c r="G1" s="3" t="s">
        <v>186</v>
      </c>
      <c r="H1" s="3" t="s">
        <v>30</v>
      </c>
      <c r="I1" s="3" t="s">
        <v>187</v>
      </c>
      <c r="J1" s="280" t="s">
        <v>292</v>
      </c>
      <c r="K1" s="13" t="s">
        <v>188</v>
      </c>
      <c r="L1" s="13" t="s">
        <v>287</v>
      </c>
    </row>
    <row r="2" spans="1:12" s="198" customFormat="1" ht="15" thickBot="1">
      <c r="A2" s="58" t="s">
        <v>31</v>
      </c>
      <c r="B2" s="125"/>
      <c r="C2" s="126"/>
      <c r="D2" s="126"/>
      <c r="E2" s="126">
        <f>SUM(E3:E10)</f>
        <v>0</v>
      </c>
      <c r="F2" s="127"/>
      <c r="G2" s="126">
        <f>SUM(G3:G10)</f>
        <v>0</v>
      </c>
      <c r="H2" s="127"/>
      <c r="I2" s="126">
        <f>SUM(I3:I10)</f>
        <v>0</v>
      </c>
      <c r="J2" s="126">
        <f>SUM(J3:J10)</f>
        <v>0</v>
      </c>
      <c r="K2" s="128">
        <f>SUM(K3:K10)</f>
        <v>0</v>
      </c>
      <c r="L2" s="128">
        <f>SUM(L3:L10)</f>
        <v>0</v>
      </c>
    </row>
    <row r="3" spans="1:12" ht="15">
      <c r="A3" s="129"/>
      <c r="B3" s="130"/>
      <c r="C3" s="119"/>
      <c r="D3" s="131"/>
      <c r="E3" s="132">
        <f>C3*D3</f>
        <v>0</v>
      </c>
      <c r="F3" s="133"/>
      <c r="G3" s="132">
        <f>C3*F3</f>
        <v>0</v>
      </c>
      <c r="H3" s="133"/>
      <c r="I3" s="132">
        <f>C3*H3</f>
        <v>0</v>
      </c>
      <c r="J3" s="281">
        <f>6.5*E3+9*G3+3*I3</f>
        <v>0</v>
      </c>
      <c r="K3" s="134">
        <f>9*G3+3*I3</f>
        <v>0</v>
      </c>
      <c r="L3" s="282">
        <f>22*G3+7.5*I3</f>
        <v>0</v>
      </c>
    </row>
    <row r="4" spans="1:12" ht="15">
      <c r="A4" s="129"/>
      <c r="B4" s="130"/>
      <c r="C4" s="119"/>
      <c r="D4" s="131"/>
      <c r="E4" s="132">
        <f aca="true" t="shared" si="0" ref="E4:E10">C4*D4</f>
        <v>0</v>
      </c>
      <c r="F4" s="133"/>
      <c r="G4" s="132">
        <f aca="true" t="shared" si="1" ref="G4:G8">C4*F4</f>
        <v>0</v>
      </c>
      <c r="H4" s="133"/>
      <c r="I4" s="135">
        <f aca="true" t="shared" si="2" ref="I4:I7">C4*H4</f>
        <v>0</v>
      </c>
      <c r="J4" s="281">
        <f aca="true" t="shared" si="3" ref="J4:J10">6.5*E4+9*G4+3*I4</f>
        <v>0</v>
      </c>
      <c r="K4" s="136">
        <f aca="true" t="shared" si="4" ref="K4:K7">9*G4+3*I4</f>
        <v>0</v>
      </c>
      <c r="L4" s="282">
        <f aca="true" t="shared" si="5" ref="L4:L9">22*G4+7.5*I4</f>
        <v>0</v>
      </c>
    </row>
    <row r="5" spans="1:12" ht="15">
      <c r="A5" s="129"/>
      <c r="B5" s="130"/>
      <c r="C5" s="119"/>
      <c r="D5" s="131"/>
      <c r="E5" s="132">
        <f t="shared" si="0"/>
        <v>0</v>
      </c>
      <c r="F5" s="133"/>
      <c r="G5" s="132">
        <f t="shared" si="1"/>
        <v>0</v>
      </c>
      <c r="H5" s="133"/>
      <c r="I5" s="135">
        <f t="shared" si="2"/>
        <v>0</v>
      </c>
      <c r="J5" s="281">
        <f t="shared" si="3"/>
        <v>0</v>
      </c>
      <c r="K5" s="136">
        <f t="shared" si="4"/>
        <v>0</v>
      </c>
      <c r="L5" s="282">
        <f t="shared" si="5"/>
        <v>0</v>
      </c>
    </row>
    <row r="6" spans="1:12" ht="15">
      <c r="A6" s="129"/>
      <c r="B6" s="130"/>
      <c r="C6" s="119"/>
      <c r="D6" s="131"/>
      <c r="E6" s="132">
        <f t="shared" si="0"/>
        <v>0</v>
      </c>
      <c r="F6" s="133"/>
      <c r="G6" s="132">
        <f t="shared" si="1"/>
        <v>0</v>
      </c>
      <c r="H6" s="133"/>
      <c r="I6" s="135">
        <f t="shared" si="2"/>
        <v>0</v>
      </c>
      <c r="J6" s="281">
        <f t="shared" si="3"/>
        <v>0</v>
      </c>
      <c r="K6" s="136">
        <f t="shared" si="4"/>
        <v>0</v>
      </c>
      <c r="L6" s="282">
        <f t="shared" si="5"/>
        <v>0</v>
      </c>
    </row>
    <row r="7" spans="1:12" ht="15">
      <c r="A7" s="129"/>
      <c r="B7" s="130"/>
      <c r="C7" s="119"/>
      <c r="D7" s="131"/>
      <c r="E7" s="132">
        <f t="shared" si="0"/>
        <v>0</v>
      </c>
      <c r="F7" s="133"/>
      <c r="G7" s="132">
        <f t="shared" si="1"/>
        <v>0</v>
      </c>
      <c r="H7" s="133"/>
      <c r="I7" s="135">
        <f t="shared" si="2"/>
        <v>0</v>
      </c>
      <c r="J7" s="281">
        <f t="shared" si="3"/>
        <v>0</v>
      </c>
      <c r="K7" s="136">
        <f t="shared" si="4"/>
        <v>0</v>
      </c>
      <c r="L7" s="282">
        <f t="shared" si="5"/>
        <v>0</v>
      </c>
    </row>
    <row r="8" spans="1:12" ht="15">
      <c r="A8" s="137"/>
      <c r="B8" s="138"/>
      <c r="C8" s="139"/>
      <c r="D8" s="140"/>
      <c r="E8" s="132">
        <f t="shared" si="0"/>
        <v>0</v>
      </c>
      <c r="F8" s="141"/>
      <c r="G8" s="132">
        <f t="shared" si="1"/>
        <v>0</v>
      </c>
      <c r="H8" s="141"/>
      <c r="I8" s="135">
        <f aca="true" t="shared" si="6" ref="I8:I10">C8*H8</f>
        <v>0</v>
      </c>
      <c r="J8" s="281">
        <f t="shared" si="3"/>
        <v>0</v>
      </c>
      <c r="K8" s="136">
        <f aca="true" t="shared" si="7" ref="K8:K10">9*G8+3*I8</f>
        <v>0</v>
      </c>
      <c r="L8" s="282">
        <f t="shared" si="5"/>
        <v>0</v>
      </c>
    </row>
    <row r="9" spans="1:12" ht="15">
      <c r="A9" s="137"/>
      <c r="B9" s="138"/>
      <c r="C9" s="139"/>
      <c r="D9" s="140"/>
      <c r="E9" s="132">
        <f t="shared" si="0"/>
        <v>0</v>
      </c>
      <c r="F9" s="141"/>
      <c r="G9" s="135">
        <f aca="true" t="shared" si="8" ref="G9:G48">C9*F9</f>
        <v>0</v>
      </c>
      <c r="H9" s="141"/>
      <c r="I9" s="135">
        <f t="shared" si="6"/>
        <v>0</v>
      </c>
      <c r="J9" s="281">
        <f t="shared" si="3"/>
        <v>0</v>
      </c>
      <c r="K9" s="136">
        <f t="shared" si="7"/>
        <v>0</v>
      </c>
      <c r="L9" s="282">
        <f t="shared" si="5"/>
        <v>0</v>
      </c>
    </row>
    <row r="10" spans="1:12" ht="15" thickBot="1">
      <c r="A10" s="142"/>
      <c r="B10" s="143"/>
      <c r="C10" s="144"/>
      <c r="D10" s="145"/>
      <c r="E10" s="132">
        <f t="shared" si="0"/>
        <v>0</v>
      </c>
      <c r="F10" s="146"/>
      <c r="G10" s="147">
        <f t="shared" si="8"/>
        <v>0</v>
      </c>
      <c r="H10" s="146"/>
      <c r="I10" s="147">
        <f t="shared" si="6"/>
        <v>0</v>
      </c>
      <c r="J10" s="281">
        <f t="shared" si="3"/>
        <v>0</v>
      </c>
      <c r="K10" s="148">
        <f t="shared" si="7"/>
        <v>0</v>
      </c>
      <c r="L10" s="282">
        <f>22*G10+7.5*I10</f>
        <v>0</v>
      </c>
    </row>
    <row r="11" spans="1:12" s="198" customFormat="1" ht="15" thickBot="1">
      <c r="A11" s="58" t="s">
        <v>32</v>
      </c>
      <c r="B11" s="149"/>
      <c r="C11" s="126"/>
      <c r="D11" s="126"/>
      <c r="E11" s="126">
        <f>SUM(E12:E19)</f>
        <v>0</v>
      </c>
      <c r="F11" s="127"/>
      <c r="G11" s="126">
        <f>SUM(G12:G19)</f>
        <v>0</v>
      </c>
      <c r="H11" s="127"/>
      <c r="I11" s="126">
        <f>SUM(I12:I19)</f>
        <v>0</v>
      </c>
      <c r="J11" s="126">
        <f>SUM(J12:J19)</f>
        <v>0</v>
      </c>
      <c r="K11" s="128">
        <f>SUM(K12:K19)</f>
        <v>0</v>
      </c>
      <c r="L11" s="128">
        <f>SUM(L12:L19)</f>
        <v>0</v>
      </c>
    </row>
    <row r="12" spans="1:12" ht="15">
      <c r="A12" s="129"/>
      <c r="B12" s="130"/>
      <c r="C12" s="119"/>
      <c r="D12" s="131"/>
      <c r="E12" s="132">
        <f aca="true" t="shared" si="9" ref="E12:E48">C12*D12</f>
        <v>0</v>
      </c>
      <c r="F12" s="133"/>
      <c r="G12" s="132">
        <f t="shared" si="8"/>
        <v>0</v>
      </c>
      <c r="H12" s="133"/>
      <c r="I12" s="132">
        <f aca="true" t="shared" si="10" ref="I12:I19">C12*H12</f>
        <v>0</v>
      </c>
      <c r="J12" s="281">
        <f aca="true" t="shared" si="11" ref="J12:J19">6.5*E12+9*G12+3*I12</f>
        <v>0</v>
      </c>
      <c r="K12" s="134">
        <f>9*G12+3*I12</f>
        <v>0</v>
      </c>
      <c r="L12" s="282">
        <f>22*G12+7.5*I12</f>
        <v>0</v>
      </c>
    </row>
    <row r="13" spans="1:12" ht="15">
      <c r="A13" s="129"/>
      <c r="B13" s="130"/>
      <c r="C13" s="119"/>
      <c r="D13" s="131"/>
      <c r="E13" s="132">
        <f t="shared" si="9"/>
        <v>0</v>
      </c>
      <c r="F13" s="133"/>
      <c r="G13" s="135">
        <f t="shared" si="8"/>
        <v>0</v>
      </c>
      <c r="H13" s="133"/>
      <c r="I13" s="135">
        <f t="shared" si="10"/>
        <v>0</v>
      </c>
      <c r="J13" s="281">
        <f t="shared" si="11"/>
        <v>0</v>
      </c>
      <c r="K13" s="136">
        <f aca="true" t="shared" si="12" ref="K13:K16">9*G13+3*I13</f>
        <v>0</v>
      </c>
      <c r="L13" s="282">
        <f aca="true" t="shared" si="13" ref="L13:L19">22*G13+7.5*I13</f>
        <v>0</v>
      </c>
    </row>
    <row r="14" spans="1:12" ht="15">
      <c r="A14" s="129"/>
      <c r="B14" s="130"/>
      <c r="C14" s="119"/>
      <c r="D14" s="131"/>
      <c r="E14" s="132">
        <f t="shared" si="9"/>
        <v>0</v>
      </c>
      <c r="F14" s="133"/>
      <c r="G14" s="135">
        <f t="shared" si="8"/>
        <v>0</v>
      </c>
      <c r="H14" s="133"/>
      <c r="I14" s="135">
        <f t="shared" si="10"/>
        <v>0</v>
      </c>
      <c r="J14" s="281">
        <f t="shared" si="11"/>
        <v>0</v>
      </c>
      <c r="K14" s="136">
        <f t="shared" si="12"/>
        <v>0</v>
      </c>
      <c r="L14" s="282">
        <f t="shared" si="13"/>
        <v>0</v>
      </c>
    </row>
    <row r="15" spans="1:12" ht="15">
      <c r="A15" s="129"/>
      <c r="B15" s="130"/>
      <c r="C15" s="119"/>
      <c r="D15" s="131"/>
      <c r="E15" s="132">
        <f t="shared" si="9"/>
        <v>0</v>
      </c>
      <c r="F15" s="133"/>
      <c r="G15" s="135">
        <f t="shared" si="8"/>
        <v>0</v>
      </c>
      <c r="H15" s="133"/>
      <c r="I15" s="135">
        <f t="shared" si="10"/>
        <v>0</v>
      </c>
      <c r="J15" s="281">
        <f t="shared" si="11"/>
        <v>0</v>
      </c>
      <c r="K15" s="136">
        <f t="shared" si="12"/>
        <v>0</v>
      </c>
      <c r="L15" s="282">
        <f t="shared" si="13"/>
        <v>0</v>
      </c>
    </row>
    <row r="16" spans="1:12" ht="15">
      <c r="A16" s="129"/>
      <c r="B16" s="130"/>
      <c r="C16" s="119"/>
      <c r="D16" s="131"/>
      <c r="E16" s="132">
        <f t="shared" si="9"/>
        <v>0</v>
      </c>
      <c r="F16" s="133"/>
      <c r="G16" s="135">
        <f t="shared" si="8"/>
        <v>0</v>
      </c>
      <c r="H16" s="133"/>
      <c r="I16" s="135">
        <f t="shared" si="10"/>
        <v>0</v>
      </c>
      <c r="J16" s="281">
        <f t="shared" si="11"/>
        <v>0</v>
      </c>
      <c r="K16" s="136">
        <f t="shared" si="12"/>
        <v>0</v>
      </c>
      <c r="L16" s="282">
        <f t="shared" si="13"/>
        <v>0</v>
      </c>
    </row>
    <row r="17" spans="1:12" ht="15">
      <c r="A17" s="137"/>
      <c r="B17" s="138"/>
      <c r="C17" s="139"/>
      <c r="D17" s="140"/>
      <c r="E17" s="132">
        <f t="shared" si="9"/>
        <v>0</v>
      </c>
      <c r="F17" s="141"/>
      <c r="G17" s="135">
        <f t="shared" si="8"/>
        <v>0</v>
      </c>
      <c r="H17" s="141"/>
      <c r="I17" s="135">
        <f t="shared" si="10"/>
        <v>0</v>
      </c>
      <c r="J17" s="281">
        <f t="shared" si="11"/>
        <v>0</v>
      </c>
      <c r="K17" s="136">
        <f aca="true" t="shared" si="14" ref="K17:K19">9*G17+3*I17</f>
        <v>0</v>
      </c>
      <c r="L17" s="282">
        <f t="shared" si="13"/>
        <v>0</v>
      </c>
    </row>
    <row r="18" spans="1:12" ht="15">
      <c r="A18" s="137"/>
      <c r="B18" s="138"/>
      <c r="C18" s="139"/>
      <c r="D18" s="140"/>
      <c r="E18" s="132">
        <f t="shared" si="9"/>
        <v>0</v>
      </c>
      <c r="F18" s="141"/>
      <c r="G18" s="135">
        <f t="shared" si="8"/>
        <v>0</v>
      </c>
      <c r="H18" s="141"/>
      <c r="I18" s="135">
        <f t="shared" si="10"/>
        <v>0</v>
      </c>
      <c r="J18" s="281">
        <f t="shared" si="11"/>
        <v>0</v>
      </c>
      <c r="K18" s="136">
        <f t="shared" si="14"/>
        <v>0</v>
      </c>
      <c r="L18" s="282">
        <f t="shared" si="13"/>
        <v>0</v>
      </c>
    </row>
    <row r="19" spans="1:12" ht="15" thickBot="1">
      <c r="A19" s="142"/>
      <c r="B19" s="143"/>
      <c r="C19" s="144"/>
      <c r="D19" s="145"/>
      <c r="E19" s="132">
        <f t="shared" si="9"/>
        <v>0</v>
      </c>
      <c r="F19" s="146"/>
      <c r="G19" s="147">
        <f t="shared" si="8"/>
        <v>0</v>
      </c>
      <c r="H19" s="146"/>
      <c r="I19" s="147">
        <f t="shared" si="10"/>
        <v>0</v>
      </c>
      <c r="J19" s="281">
        <f t="shared" si="11"/>
        <v>0</v>
      </c>
      <c r="K19" s="148">
        <f t="shared" si="14"/>
        <v>0</v>
      </c>
      <c r="L19" s="282">
        <f t="shared" si="13"/>
        <v>0</v>
      </c>
    </row>
    <row r="20" spans="1:12" s="198" customFormat="1" ht="15" thickBot="1">
      <c r="A20" s="58" t="s">
        <v>33</v>
      </c>
      <c r="B20" s="149"/>
      <c r="C20" s="126"/>
      <c r="D20" s="126"/>
      <c r="E20" s="126">
        <f>SUM(E21:E28)</f>
        <v>0</v>
      </c>
      <c r="F20" s="127"/>
      <c r="G20" s="126">
        <f>SUM(G21:G28)</f>
        <v>0</v>
      </c>
      <c r="H20" s="127"/>
      <c r="I20" s="126">
        <f>SUM(I21:I28)</f>
        <v>0</v>
      </c>
      <c r="J20" s="126">
        <f>SUM(J21:J28)</f>
        <v>0</v>
      </c>
      <c r="K20" s="128">
        <f>SUM(K21:K28)</f>
        <v>0</v>
      </c>
      <c r="L20" s="128">
        <f>SUM(L21:L28)</f>
        <v>0</v>
      </c>
    </row>
    <row r="21" spans="1:12" ht="15">
      <c r="A21" s="129"/>
      <c r="B21" s="130"/>
      <c r="C21" s="119"/>
      <c r="D21" s="131"/>
      <c r="E21" s="132">
        <f t="shared" si="9"/>
        <v>0</v>
      </c>
      <c r="F21" s="133"/>
      <c r="G21" s="132">
        <f t="shared" si="8"/>
        <v>0</v>
      </c>
      <c r="H21" s="133"/>
      <c r="I21" s="132">
        <f aca="true" t="shared" si="15" ref="I21:I28">C21*H21</f>
        <v>0</v>
      </c>
      <c r="J21" s="281">
        <f aca="true" t="shared" si="16" ref="J21:J28">6.5*E21+9*G21+3*I21</f>
        <v>0</v>
      </c>
      <c r="K21" s="134">
        <f>9*G21+3*I21</f>
        <v>0</v>
      </c>
      <c r="L21" s="282">
        <f>22*G21+7.5*I21</f>
        <v>0</v>
      </c>
    </row>
    <row r="22" spans="1:12" ht="15">
      <c r="A22" s="129"/>
      <c r="B22" s="130"/>
      <c r="C22" s="119"/>
      <c r="D22" s="131"/>
      <c r="E22" s="132">
        <f t="shared" si="9"/>
        <v>0</v>
      </c>
      <c r="F22" s="133"/>
      <c r="G22" s="135">
        <f t="shared" si="8"/>
        <v>0</v>
      </c>
      <c r="H22" s="133"/>
      <c r="I22" s="135">
        <f t="shared" si="15"/>
        <v>0</v>
      </c>
      <c r="J22" s="281">
        <f t="shared" si="16"/>
        <v>0</v>
      </c>
      <c r="K22" s="136">
        <f aca="true" t="shared" si="17" ref="K22:K25">9*G22+3*I22</f>
        <v>0</v>
      </c>
      <c r="L22" s="282">
        <f aca="true" t="shared" si="18" ref="L22:L28">22*G22+7.5*I22</f>
        <v>0</v>
      </c>
    </row>
    <row r="23" spans="1:12" ht="15">
      <c r="A23" s="129"/>
      <c r="B23" s="130"/>
      <c r="C23" s="119"/>
      <c r="D23" s="131"/>
      <c r="E23" s="132">
        <f t="shared" si="9"/>
        <v>0</v>
      </c>
      <c r="F23" s="133"/>
      <c r="G23" s="135">
        <f t="shared" si="8"/>
        <v>0</v>
      </c>
      <c r="H23" s="133"/>
      <c r="I23" s="135">
        <f t="shared" si="15"/>
        <v>0</v>
      </c>
      <c r="J23" s="281">
        <f t="shared" si="16"/>
        <v>0</v>
      </c>
      <c r="K23" s="136">
        <f t="shared" si="17"/>
        <v>0</v>
      </c>
      <c r="L23" s="282">
        <f t="shared" si="18"/>
        <v>0</v>
      </c>
    </row>
    <row r="24" spans="1:12" ht="15">
      <c r="A24" s="129"/>
      <c r="B24" s="130"/>
      <c r="C24" s="119"/>
      <c r="D24" s="131"/>
      <c r="E24" s="132">
        <f t="shared" si="9"/>
        <v>0</v>
      </c>
      <c r="F24" s="133"/>
      <c r="G24" s="135">
        <f t="shared" si="8"/>
        <v>0</v>
      </c>
      <c r="H24" s="133"/>
      <c r="I24" s="135">
        <f t="shared" si="15"/>
        <v>0</v>
      </c>
      <c r="J24" s="281">
        <f t="shared" si="16"/>
        <v>0</v>
      </c>
      <c r="K24" s="136">
        <f t="shared" si="17"/>
        <v>0</v>
      </c>
      <c r="L24" s="282">
        <f t="shared" si="18"/>
        <v>0</v>
      </c>
    </row>
    <row r="25" spans="1:12" ht="15">
      <c r="A25" s="129"/>
      <c r="B25" s="130"/>
      <c r="C25" s="119"/>
      <c r="D25" s="131"/>
      <c r="E25" s="132">
        <f t="shared" si="9"/>
        <v>0</v>
      </c>
      <c r="F25" s="133"/>
      <c r="G25" s="135">
        <f t="shared" si="8"/>
        <v>0</v>
      </c>
      <c r="H25" s="133"/>
      <c r="I25" s="135">
        <f t="shared" si="15"/>
        <v>0</v>
      </c>
      <c r="J25" s="281">
        <f t="shared" si="16"/>
        <v>0</v>
      </c>
      <c r="K25" s="136">
        <f t="shared" si="17"/>
        <v>0</v>
      </c>
      <c r="L25" s="282">
        <f t="shared" si="18"/>
        <v>0</v>
      </c>
    </row>
    <row r="26" spans="1:12" ht="15">
      <c r="A26" s="137"/>
      <c r="B26" s="138"/>
      <c r="C26" s="139"/>
      <c r="D26" s="140"/>
      <c r="E26" s="132">
        <f t="shared" si="9"/>
        <v>0</v>
      </c>
      <c r="F26" s="141"/>
      <c r="G26" s="135">
        <f t="shared" si="8"/>
        <v>0</v>
      </c>
      <c r="H26" s="141"/>
      <c r="I26" s="135">
        <f t="shared" si="15"/>
        <v>0</v>
      </c>
      <c r="J26" s="281">
        <f t="shared" si="16"/>
        <v>0</v>
      </c>
      <c r="K26" s="136">
        <f aca="true" t="shared" si="19" ref="K26:K28">9*G26+3*I26</f>
        <v>0</v>
      </c>
      <c r="L26" s="282">
        <f t="shared" si="18"/>
        <v>0</v>
      </c>
    </row>
    <row r="27" spans="1:12" ht="15">
      <c r="A27" s="137"/>
      <c r="B27" s="138"/>
      <c r="C27" s="139"/>
      <c r="D27" s="140"/>
      <c r="E27" s="132">
        <f t="shared" si="9"/>
        <v>0</v>
      </c>
      <c r="F27" s="141"/>
      <c r="G27" s="135">
        <f t="shared" si="8"/>
        <v>0</v>
      </c>
      <c r="H27" s="141"/>
      <c r="I27" s="135">
        <f t="shared" si="15"/>
        <v>0</v>
      </c>
      <c r="J27" s="281">
        <f t="shared" si="16"/>
        <v>0</v>
      </c>
      <c r="K27" s="136">
        <f t="shared" si="19"/>
        <v>0</v>
      </c>
      <c r="L27" s="282">
        <f t="shared" si="18"/>
        <v>0</v>
      </c>
    </row>
    <row r="28" spans="1:12" ht="15" thickBot="1">
      <c r="A28" s="142"/>
      <c r="B28" s="143"/>
      <c r="C28" s="144"/>
      <c r="D28" s="145"/>
      <c r="E28" s="132">
        <f t="shared" si="9"/>
        <v>0</v>
      </c>
      <c r="F28" s="146"/>
      <c r="G28" s="147">
        <f t="shared" si="8"/>
        <v>0</v>
      </c>
      <c r="H28" s="146"/>
      <c r="I28" s="147">
        <f t="shared" si="15"/>
        <v>0</v>
      </c>
      <c r="J28" s="281">
        <f t="shared" si="16"/>
        <v>0</v>
      </c>
      <c r="K28" s="148">
        <f t="shared" si="19"/>
        <v>0</v>
      </c>
      <c r="L28" s="282">
        <f t="shared" si="18"/>
        <v>0</v>
      </c>
    </row>
    <row r="29" spans="1:12" s="198" customFormat="1" ht="15" thickBot="1">
      <c r="A29" s="58" t="s">
        <v>34</v>
      </c>
      <c r="B29" s="149"/>
      <c r="C29" s="126"/>
      <c r="D29" s="126"/>
      <c r="E29" s="126">
        <f>SUM(E30:E37)</f>
        <v>0</v>
      </c>
      <c r="F29" s="127"/>
      <c r="G29" s="283">
        <f>SUM(G30:G37)</f>
        <v>0</v>
      </c>
      <c r="H29" s="127"/>
      <c r="I29" s="283">
        <f>SUM(I30:I37)</f>
        <v>0</v>
      </c>
      <c r="J29" s="126">
        <f>SUM(J30:J37)</f>
        <v>0</v>
      </c>
      <c r="K29" s="128">
        <f>SUM(K30:K37)</f>
        <v>0</v>
      </c>
      <c r="L29" s="128">
        <f>SUM(L30:L37)</f>
        <v>0</v>
      </c>
    </row>
    <row r="30" spans="1:12" ht="15">
      <c r="A30" s="129"/>
      <c r="B30" s="130"/>
      <c r="C30" s="119"/>
      <c r="D30" s="131"/>
      <c r="E30" s="132">
        <f t="shared" si="9"/>
        <v>0</v>
      </c>
      <c r="F30" s="133"/>
      <c r="G30" s="132">
        <f t="shared" si="8"/>
        <v>0</v>
      </c>
      <c r="H30" s="133"/>
      <c r="I30" s="132">
        <f aca="true" t="shared" si="20" ref="I30:I48">C30*H30</f>
        <v>0</v>
      </c>
      <c r="J30" s="281">
        <f aca="true" t="shared" si="21" ref="J30:J37">6.5*E30+9*G30+3*I30</f>
        <v>0</v>
      </c>
      <c r="K30" s="134">
        <f>9*G30+3*I30</f>
        <v>0</v>
      </c>
      <c r="L30" s="282">
        <f>22*G30+7.5*I30</f>
        <v>0</v>
      </c>
    </row>
    <row r="31" spans="1:12" ht="15">
      <c r="A31" s="129"/>
      <c r="B31" s="130"/>
      <c r="C31" s="119"/>
      <c r="D31" s="131"/>
      <c r="E31" s="132">
        <f t="shared" si="9"/>
        <v>0</v>
      </c>
      <c r="F31" s="133"/>
      <c r="G31" s="132">
        <f t="shared" si="8"/>
        <v>0</v>
      </c>
      <c r="H31" s="133"/>
      <c r="I31" s="132">
        <f t="shared" si="20"/>
        <v>0</v>
      </c>
      <c r="J31" s="281">
        <f t="shared" si="21"/>
        <v>0</v>
      </c>
      <c r="K31" s="134">
        <f aca="true" t="shared" si="22" ref="K31:K34">9*G31+3*I31</f>
        <v>0</v>
      </c>
      <c r="L31" s="282">
        <f aca="true" t="shared" si="23" ref="L31:L48">22*G31+7.5*I31</f>
        <v>0</v>
      </c>
    </row>
    <row r="32" spans="1:12" ht="15">
      <c r="A32" s="129"/>
      <c r="B32" s="130"/>
      <c r="C32" s="119"/>
      <c r="D32" s="131"/>
      <c r="E32" s="132">
        <f t="shared" si="9"/>
        <v>0</v>
      </c>
      <c r="F32" s="133"/>
      <c r="G32" s="132">
        <f t="shared" si="8"/>
        <v>0</v>
      </c>
      <c r="H32" s="133"/>
      <c r="I32" s="132">
        <f t="shared" si="20"/>
        <v>0</v>
      </c>
      <c r="J32" s="281">
        <f t="shared" si="21"/>
        <v>0</v>
      </c>
      <c r="K32" s="134">
        <f t="shared" si="22"/>
        <v>0</v>
      </c>
      <c r="L32" s="282">
        <f t="shared" si="23"/>
        <v>0</v>
      </c>
    </row>
    <row r="33" spans="1:12" ht="15">
      <c r="A33" s="129"/>
      <c r="B33" s="130"/>
      <c r="C33" s="119"/>
      <c r="D33" s="131"/>
      <c r="E33" s="132">
        <f t="shared" si="9"/>
        <v>0</v>
      </c>
      <c r="F33" s="133"/>
      <c r="G33" s="132">
        <f t="shared" si="8"/>
        <v>0</v>
      </c>
      <c r="H33" s="133"/>
      <c r="I33" s="132">
        <f t="shared" si="20"/>
        <v>0</v>
      </c>
      <c r="J33" s="281">
        <f t="shared" si="21"/>
        <v>0</v>
      </c>
      <c r="K33" s="134">
        <f t="shared" si="22"/>
        <v>0</v>
      </c>
      <c r="L33" s="282">
        <f t="shared" si="23"/>
        <v>0</v>
      </c>
    </row>
    <row r="34" spans="1:12" ht="15">
      <c r="A34" s="129"/>
      <c r="B34" s="130"/>
      <c r="C34" s="119"/>
      <c r="D34" s="131"/>
      <c r="E34" s="132">
        <f t="shared" si="9"/>
        <v>0</v>
      </c>
      <c r="F34" s="133"/>
      <c r="G34" s="132">
        <f t="shared" si="8"/>
        <v>0</v>
      </c>
      <c r="H34" s="133"/>
      <c r="I34" s="132">
        <f t="shared" si="20"/>
        <v>0</v>
      </c>
      <c r="J34" s="281">
        <f t="shared" si="21"/>
        <v>0</v>
      </c>
      <c r="K34" s="134">
        <f t="shared" si="22"/>
        <v>0</v>
      </c>
      <c r="L34" s="282">
        <f t="shared" si="23"/>
        <v>0</v>
      </c>
    </row>
    <row r="35" spans="1:12" ht="15">
      <c r="A35" s="129"/>
      <c r="B35" s="130"/>
      <c r="C35" s="119"/>
      <c r="D35" s="131"/>
      <c r="E35" s="132">
        <f t="shared" si="9"/>
        <v>0</v>
      </c>
      <c r="F35" s="133"/>
      <c r="G35" s="132">
        <f t="shared" si="8"/>
        <v>0</v>
      </c>
      <c r="H35" s="133"/>
      <c r="I35" s="135">
        <f t="shared" si="20"/>
        <v>0</v>
      </c>
      <c r="J35" s="281">
        <f t="shared" si="21"/>
        <v>0</v>
      </c>
      <c r="K35" s="136">
        <f aca="true" t="shared" si="24" ref="K35:K37">9*G35+3*I35</f>
        <v>0</v>
      </c>
      <c r="L35" s="282">
        <f t="shared" si="23"/>
        <v>0</v>
      </c>
    </row>
    <row r="36" spans="1:12" ht="15">
      <c r="A36" s="129"/>
      <c r="B36" s="130"/>
      <c r="C36" s="119"/>
      <c r="D36" s="131"/>
      <c r="E36" s="132">
        <f t="shared" si="9"/>
        <v>0</v>
      </c>
      <c r="F36" s="133"/>
      <c r="G36" s="135">
        <f t="shared" si="8"/>
        <v>0</v>
      </c>
      <c r="H36" s="133"/>
      <c r="I36" s="135">
        <f t="shared" si="20"/>
        <v>0</v>
      </c>
      <c r="J36" s="281">
        <f t="shared" si="21"/>
        <v>0</v>
      </c>
      <c r="K36" s="136">
        <f t="shared" si="24"/>
        <v>0</v>
      </c>
      <c r="L36" s="282">
        <f t="shared" si="23"/>
        <v>0</v>
      </c>
    </row>
    <row r="37" spans="1:12" ht="15" thickBot="1">
      <c r="A37" s="129"/>
      <c r="B37" s="130"/>
      <c r="C37" s="119"/>
      <c r="D37" s="131"/>
      <c r="E37" s="132">
        <f t="shared" si="9"/>
        <v>0</v>
      </c>
      <c r="F37" s="133"/>
      <c r="G37" s="135">
        <f t="shared" si="8"/>
        <v>0</v>
      </c>
      <c r="H37" s="133"/>
      <c r="I37" s="135">
        <f t="shared" si="20"/>
        <v>0</v>
      </c>
      <c r="J37" s="281">
        <f t="shared" si="21"/>
        <v>0</v>
      </c>
      <c r="K37" s="136">
        <f t="shared" si="24"/>
        <v>0</v>
      </c>
      <c r="L37" s="282">
        <f t="shared" si="23"/>
        <v>0</v>
      </c>
    </row>
    <row r="38" spans="1:12" ht="15" thickBot="1">
      <c r="A38" s="58" t="s">
        <v>142</v>
      </c>
      <c r="B38" s="149"/>
      <c r="C38" s="126"/>
      <c r="D38" s="126"/>
      <c r="E38" s="283">
        <f>SUM(E39:E48)</f>
        <v>0</v>
      </c>
      <c r="F38" s="127"/>
      <c r="G38" s="283">
        <f>SUM(G39:G48)</f>
        <v>0</v>
      </c>
      <c r="H38" s="127"/>
      <c r="I38" s="283">
        <f>SUM(I39:I48)</f>
        <v>0</v>
      </c>
      <c r="J38" s="283">
        <f>SUM(J39:J48)</f>
        <v>0</v>
      </c>
      <c r="K38" s="284">
        <f>SUM(K39:K48)</f>
        <v>0</v>
      </c>
      <c r="L38" s="284">
        <f>SUM(L39:L48)</f>
        <v>0</v>
      </c>
    </row>
    <row r="39" spans="1:12" ht="15">
      <c r="A39" s="137"/>
      <c r="B39" s="138"/>
      <c r="C39" s="139"/>
      <c r="D39" s="140"/>
      <c r="E39" s="132">
        <f t="shared" si="9"/>
        <v>0</v>
      </c>
      <c r="F39" s="141"/>
      <c r="G39" s="135">
        <f t="shared" si="8"/>
        <v>0</v>
      </c>
      <c r="H39" s="141"/>
      <c r="I39" s="135">
        <f t="shared" si="20"/>
        <v>0</v>
      </c>
      <c r="J39" s="281">
        <f aca="true" t="shared" si="25" ref="J39:J48">6.5*E39+9*G39+3*I39</f>
        <v>0</v>
      </c>
      <c r="K39" s="136">
        <f aca="true" t="shared" si="26" ref="K39:K48">9*G39+3*I39</f>
        <v>0</v>
      </c>
      <c r="L39" s="282">
        <f t="shared" si="23"/>
        <v>0</v>
      </c>
    </row>
    <row r="40" spans="1:12" ht="15">
      <c r="A40" s="137"/>
      <c r="B40" s="138"/>
      <c r="C40" s="139"/>
      <c r="D40" s="140"/>
      <c r="E40" s="132">
        <f t="shared" si="9"/>
        <v>0</v>
      </c>
      <c r="F40" s="141"/>
      <c r="G40" s="135">
        <f t="shared" si="8"/>
        <v>0</v>
      </c>
      <c r="H40" s="141"/>
      <c r="I40" s="135">
        <f t="shared" si="20"/>
        <v>0</v>
      </c>
      <c r="J40" s="281">
        <f t="shared" si="25"/>
        <v>0</v>
      </c>
      <c r="K40" s="136">
        <f t="shared" si="26"/>
        <v>0</v>
      </c>
      <c r="L40" s="282">
        <f t="shared" si="23"/>
        <v>0</v>
      </c>
    </row>
    <row r="41" spans="1:12" ht="15">
      <c r="A41" s="137"/>
      <c r="B41" s="138"/>
      <c r="C41" s="139"/>
      <c r="D41" s="140"/>
      <c r="E41" s="132">
        <f t="shared" si="9"/>
        <v>0</v>
      </c>
      <c r="F41" s="141"/>
      <c r="G41" s="135">
        <f t="shared" si="8"/>
        <v>0</v>
      </c>
      <c r="H41" s="141"/>
      <c r="I41" s="135">
        <f t="shared" si="20"/>
        <v>0</v>
      </c>
      <c r="J41" s="281">
        <f t="shared" si="25"/>
        <v>0</v>
      </c>
      <c r="K41" s="136">
        <f t="shared" si="26"/>
        <v>0</v>
      </c>
      <c r="L41" s="282">
        <f t="shared" si="23"/>
        <v>0</v>
      </c>
    </row>
    <row r="42" spans="1:12" ht="15">
      <c r="A42" s="137"/>
      <c r="B42" s="138"/>
      <c r="C42" s="139"/>
      <c r="D42" s="140"/>
      <c r="E42" s="132">
        <f t="shared" si="9"/>
        <v>0</v>
      </c>
      <c r="F42" s="141"/>
      <c r="G42" s="135">
        <f t="shared" si="8"/>
        <v>0</v>
      </c>
      <c r="H42" s="141"/>
      <c r="I42" s="135">
        <f t="shared" si="20"/>
        <v>0</v>
      </c>
      <c r="J42" s="281">
        <f t="shared" si="25"/>
        <v>0</v>
      </c>
      <c r="K42" s="136">
        <f t="shared" si="26"/>
        <v>0</v>
      </c>
      <c r="L42" s="282">
        <f t="shared" si="23"/>
        <v>0</v>
      </c>
    </row>
    <row r="43" spans="1:12" ht="15">
      <c r="A43" s="137"/>
      <c r="B43" s="138"/>
      <c r="C43" s="139"/>
      <c r="D43" s="140"/>
      <c r="E43" s="132">
        <f t="shared" si="9"/>
        <v>0</v>
      </c>
      <c r="F43" s="141"/>
      <c r="G43" s="135">
        <f t="shared" si="8"/>
        <v>0</v>
      </c>
      <c r="H43" s="141"/>
      <c r="I43" s="135">
        <f t="shared" si="20"/>
        <v>0</v>
      </c>
      <c r="J43" s="281">
        <f t="shared" si="25"/>
        <v>0</v>
      </c>
      <c r="K43" s="136">
        <f t="shared" si="26"/>
        <v>0</v>
      </c>
      <c r="L43" s="282">
        <f t="shared" si="23"/>
        <v>0</v>
      </c>
    </row>
    <row r="44" spans="1:12" ht="15">
      <c r="A44" s="137"/>
      <c r="B44" s="138"/>
      <c r="C44" s="139"/>
      <c r="D44" s="140"/>
      <c r="E44" s="132">
        <f t="shared" si="9"/>
        <v>0</v>
      </c>
      <c r="F44" s="141"/>
      <c r="G44" s="135">
        <f t="shared" si="8"/>
        <v>0</v>
      </c>
      <c r="H44" s="141"/>
      <c r="I44" s="135">
        <f t="shared" si="20"/>
        <v>0</v>
      </c>
      <c r="J44" s="281">
        <f t="shared" si="25"/>
        <v>0</v>
      </c>
      <c r="K44" s="136">
        <f t="shared" si="26"/>
        <v>0</v>
      </c>
      <c r="L44" s="282">
        <f t="shared" si="23"/>
        <v>0</v>
      </c>
    </row>
    <row r="45" spans="1:12" ht="15">
      <c r="A45" s="137"/>
      <c r="B45" s="138"/>
      <c r="C45" s="139"/>
      <c r="D45" s="140"/>
      <c r="E45" s="132">
        <f t="shared" si="9"/>
        <v>0</v>
      </c>
      <c r="F45" s="141"/>
      <c r="G45" s="135">
        <f t="shared" si="8"/>
        <v>0</v>
      </c>
      <c r="H45" s="141"/>
      <c r="I45" s="135">
        <f t="shared" si="20"/>
        <v>0</v>
      </c>
      <c r="J45" s="281">
        <f t="shared" si="25"/>
        <v>0</v>
      </c>
      <c r="K45" s="136">
        <f t="shared" si="26"/>
        <v>0</v>
      </c>
      <c r="L45" s="282">
        <f t="shared" si="23"/>
        <v>0</v>
      </c>
    </row>
    <row r="46" spans="1:12" ht="15">
      <c r="A46" s="137"/>
      <c r="B46" s="138"/>
      <c r="C46" s="139"/>
      <c r="D46" s="140"/>
      <c r="E46" s="132">
        <f t="shared" si="9"/>
        <v>0</v>
      </c>
      <c r="F46" s="141"/>
      <c r="G46" s="135">
        <f t="shared" si="8"/>
        <v>0</v>
      </c>
      <c r="H46" s="141"/>
      <c r="I46" s="135">
        <f t="shared" si="20"/>
        <v>0</v>
      </c>
      <c r="J46" s="281">
        <f t="shared" si="25"/>
        <v>0</v>
      </c>
      <c r="K46" s="136">
        <f t="shared" si="26"/>
        <v>0</v>
      </c>
      <c r="L46" s="282">
        <f t="shared" si="23"/>
        <v>0</v>
      </c>
    </row>
    <row r="47" spans="1:12" ht="15">
      <c r="A47" s="137"/>
      <c r="B47" s="138"/>
      <c r="C47" s="139"/>
      <c r="D47" s="140"/>
      <c r="E47" s="132">
        <f t="shared" si="9"/>
        <v>0</v>
      </c>
      <c r="F47" s="141"/>
      <c r="G47" s="135">
        <f t="shared" si="8"/>
        <v>0</v>
      </c>
      <c r="H47" s="141"/>
      <c r="I47" s="135">
        <f t="shared" si="20"/>
        <v>0</v>
      </c>
      <c r="J47" s="281">
        <f t="shared" si="25"/>
        <v>0</v>
      </c>
      <c r="K47" s="136">
        <f t="shared" si="26"/>
        <v>0</v>
      </c>
      <c r="L47" s="282">
        <f t="shared" si="23"/>
        <v>0</v>
      </c>
    </row>
    <row r="48" spans="1:12" ht="15" thickBot="1">
      <c r="A48" s="142"/>
      <c r="B48" s="143"/>
      <c r="C48" s="144"/>
      <c r="D48" s="145"/>
      <c r="E48" s="132">
        <f t="shared" si="9"/>
        <v>0</v>
      </c>
      <c r="F48" s="146"/>
      <c r="G48" s="147">
        <f t="shared" si="8"/>
        <v>0</v>
      </c>
      <c r="H48" s="146"/>
      <c r="I48" s="147">
        <f t="shared" si="20"/>
        <v>0</v>
      </c>
      <c r="J48" s="281">
        <f t="shared" si="25"/>
        <v>0</v>
      </c>
      <c r="K48" s="148">
        <f t="shared" si="26"/>
        <v>0</v>
      </c>
      <c r="L48" s="282">
        <f t="shared" si="23"/>
        <v>0</v>
      </c>
    </row>
    <row r="49" spans="1:12" s="198" customFormat="1" ht="15" thickBot="1">
      <c r="A49" s="58" t="s">
        <v>189</v>
      </c>
      <c r="B49" s="149"/>
      <c r="C49" s="126"/>
      <c r="D49" s="126"/>
      <c r="E49" s="283">
        <f>E2+E11+E20+E29+E38</f>
        <v>0</v>
      </c>
      <c r="F49" s="127"/>
      <c r="G49" s="283">
        <f>G2+G11+G20+G29+G38</f>
        <v>0</v>
      </c>
      <c r="H49" s="127"/>
      <c r="I49" s="283">
        <f>I2+I11+I20+I29+I38</f>
        <v>0</v>
      </c>
      <c r="J49" s="239">
        <f>J2+J11+J20+J29+J38</f>
        <v>0</v>
      </c>
      <c r="K49" s="285">
        <f>K2+K11+K20+K29+K38</f>
        <v>0</v>
      </c>
      <c r="L49" s="239">
        <f>L2+L11+L20+L29+L38</f>
        <v>0</v>
      </c>
    </row>
    <row r="51" ht="15">
      <c r="A51" s="64" t="s">
        <v>20</v>
      </c>
    </row>
    <row r="52" ht="15" thickBot="1">
      <c r="A52" s="65"/>
    </row>
    <row r="53" ht="29.4" thickBot="1">
      <c r="A53" s="66" t="s">
        <v>27</v>
      </c>
    </row>
    <row r="56" spans="1:6" ht="36" customHeight="1">
      <c r="A56" s="247" t="s">
        <v>261</v>
      </c>
      <c r="B56" s="247"/>
      <c r="C56" s="247"/>
      <c r="D56" s="247"/>
      <c r="E56" s="247"/>
      <c r="F56" s="247"/>
    </row>
    <row r="57" spans="1:6" ht="39.6" customHeight="1">
      <c r="A57" s="247" t="s">
        <v>173</v>
      </c>
      <c r="B57" s="247"/>
      <c r="C57" s="247"/>
      <c r="D57" s="247"/>
      <c r="E57" s="247"/>
      <c r="F57" s="247"/>
    </row>
    <row r="58" spans="1:6" ht="28.2" customHeight="1">
      <c r="A58" s="247" t="s">
        <v>245</v>
      </c>
      <c r="B58" s="247"/>
      <c r="C58" s="247"/>
      <c r="D58" s="247"/>
      <c r="E58" s="247"/>
      <c r="F58" s="247"/>
    </row>
    <row r="59" spans="1:6" ht="33.6" customHeight="1">
      <c r="A59" s="247" t="s">
        <v>170</v>
      </c>
      <c r="B59" s="247"/>
      <c r="C59" s="247"/>
      <c r="D59" s="247"/>
      <c r="E59" s="247"/>
      <c r="F59" s="247"/>
    </row>
    <row r="60" spans="1:12" ht="35.25" customHeight="1">
      <c r="A60" s="247" t="s">
        <v>174</v>
      </c>
      <c r="B60" s="247"/>
      <c r="C60" s="247"/>
      <c r="D60" s="247"/>
      <c r="E60" s="247"/>
      <c r="F60" s="247"/>
      <c r="G60" s="150"/>
      <c r="H60" s="150"/>
      <c r="I60" s="150"/>
      <c r="J60" s="150"/>
      <c r="K60" s="150"/>
      <c r="L60" s="150"/>
    </row>
    <row r="61" spans="1:6" ht="30" customHeight="1">
      <c r="A61" s="279" t="s">
        <v>293</v>
      </c>
      <c r="B61" s="279"/>
      <c r="C61" s="279"/>
      <c r="D61" s="279"/>
      <c r="E61" s="279"/>
      <c r="F61" s="279"/>
    </row>
    <row r="62" spans="1:6" ht="30" customHeight="1">
      <c r="A62" s="175"/>
      <c r="B62" s="175"/>
      <c r="C62" s="175"/>
      <c r="D62" s="175"/>
      <c r="E62" s="175"/>
      <c r="F62" s="175"/>
    </row>
    <row r="64" ht="129.75" customHeight="1">
      <c r="A64" s="199"/>
    </row>
  </sheetData>
  <mergeCells count="6">
    <mergeCell ref="A61:F61"/>
    <mergeCell ref="A56:F56"/>
    <mergeCell ref="A57:F57"/>
    <mergeCell ref="A58:F58"/>
    <mergeCell ref="A59:F59"/>
    <mergeCell ref="A60:F60"/>
  </mergeCells>
  <printOptions/>
  <pageMargins left="0.7" right="0.7" top="0.787401575" bottom="0.787401575" header="0.3" footer="0.3"/>
  <pageSetup fitToHeight="1" fitToWidth="1" horizontalDpi="600" verticalDpi="600" orientation="landscape" paperSize="8" scale="6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9"/>
  <sheetViews>
    <sheetView workbookViewId="0" topLeftCell="A16">
      <selection activeCell="E15" sqref="E15"/>
    </sheetView>
  </sheetViews>
  <sheetFormatPr defaultColWidth="8.8515625" defaultRowHeight="15"/>
  <cols>
    <col min="1" max="1" width="44.421875" style="199" bestFit="1" customWidth="1"/>
    <col min="2" max="9" width="29.28125" style="199" customWidth="1"/>
    <col min="10" max="16384" width="8.8515625" style="10" customWidth="1"/>
  </cols>
  <sheetData>
    <row r="1" spans="1:9" ht="43.8" thickBot="1">
      <c r="A1" s="6"/>
      <c r="B1" s="7" t="s">
        <v>147</v>
      </c>
      <c r="C1" s="8" t="s">
        <v>247</v>
      </c>
      <c r="D1" s="9" t="s">
        <v>148</v>
      </c>
      <c r="E1" s="8" t="s">
        <v>149</v>
      </c>
      <c r="F1" s="9" t="s">
        <v>150</v>
      </c>
      <c r="G1" s="8" t="s">
        <v>151</v>
      </c>
      <c r="H1" s="9" t="s">
        <v>152</v>
      </c>
      <c r="I1" s="8" t="s">
        <v>200</v>
      </c>
    </row>
    <row r="2" spans="1:9" ht="15" thickBot="1">
      <c r="A2" s="200" t="s">
        <v>35</v>
      </c>
      <c r="B2" s="201">
        <f aca="true" t="shared" si="0" ref="B2:I2">SUM(B4:B34)</f>
        <v>0</v>
      </c>
      <c r="C2" s="201">
        <f t="shared" si="0"/>
        <v>0</v>
      </c>
      <c r="D2" s="201">
        <f t="shared" si="0"/>
        <v>0</v>
      </c>
      <c r="E2" s="201">
        <f t="shared" si="0"/>
        <v>0</v>
      </c>
      <c r="F2" s="201">
        <f t="shared" si="0"/>
        <v>0</v>
      </c>
      <c r="G2" s="201">
        <f t="shared" si="0"/>
        <v>0</v>
      </c>
      <c r="H2" s="201">
        <f t="shared" si="0"/>
        <v>0</v>
      </c>
      <c r="I2" s="202">
        <f t="shared" si="0"/>
        <v>0</v>
      </c>
    </row>
    <row r="3" spans="1:9" ht="15" thickBot="1">
      <c r="A3" s="203" t="s">
        <v>36</v>
      </c>
      <c r="B3" s="253" t="s">
        <v>37</v>
      </c>
      <c r="C3" s="254"/>
      <c r="D3" s="254"/>
      <c r="E3" s="254"/>
      <c r="F3" s="254"/>
      <c r="G3" s="254"/>
      <c r="H3" s="254"/>
      <c r="I3" s="255"/>
    </row>
    <row r="4" spans="1:9" ht="15" thickBot="1">
      <c r="A4" s="162" t="s">
        <v>199</v>
      </c>
      <c r="B4" s="204"/>
      <c r="C4" s="205"/>
      <c r="D4" s="205"/>
      <c r="E4" s="205"/>
      <c r="F4" s="205"/>
      <c r="G4" s="205"/>
      <c r="H4" s="205"/>
      <c r="I4" s="205"/>
    </row>
    <row r="5" spans="1:9" ht="15" thickBot="1">
      <c r="A5" s="162" t="s">
        <v>38</v>
      </c>
      <c r="B5" s="205"/>
      <c r="C5" s="205"/>
      <c r="D5" s="205"/>
      <c r="E5" s="205"/>
      <c r="F5" s="205"/>
      <c r="G5" s="205"/>
      <c r="H5" s="205"/>
      <c r="I5" s="205"/>
    </row>
    <row r="6" spans="1:9" ht="15" thickBot="1">
      <c r="A6" s="162" t="s">
        <v>39</v>
      </c>
      <c r="B6" s="205"/>
      <c r="C6" s="205"/>
      <c r="D6" s="205"/>
      <c r="E6" s="205"/>
      <c r="F6" s="205"/>
      <c r="G6" s="205"/>
      <c r="H6" s="205"/>
      <c r="I6" s="205"/>
    </row>
    <row r="7" spans="1:9" ht="15" thickBot="1">
      <c r="A7" s="162" t="s">
        <v>40</v>
      </c>
      <c r="B7" s="205"/>
      <c r="C7" s="205"/>
      <c r="D7" s="205"/>
      <c r="E7" s="205"/>
      <c r="F7" s="205"/>
      <c r="G7" s="205"/>
      <c r="H7" s="205"/>
      <c r="I7" s="205"/>
    </row>
    <row r="8" spans="1:9" ht="15" thickBot="1">
      <c r="A8" s="162" t="s">
        <v>168</v>
      </c>
      <c r="B8" s="205"/>
      <c r="C8" s="205"/>
      <c r="D8" s="205"/>
      <c r="E8" s="205"/>
      <c r="F8" s="205"/>
      <c r="G8" s="205"/>
      <c r="H8" s="205"/>
      <c r="I8" s="205"/>
    </row>
    <row r="9" spans="1:9" ht="15" thickBot="1">
      <c r="A9" s="162" t="s">
        <v>41</v>
      </c>
      <c r="B9" s="205"/>
      <c r="C9" s="205"/>
      <c r="D9" s="205"/>
      <c r="E9" s="205"/>
      <c r="F9" s="205"/>
      <c r="G9" s="205"/>
      <c r="H9" s="205"/>
      <c r="I9" s="205"/>
    </row>
    <row r="10" spans="1:9" ht="15">
      <c r="A10" s="206"/>
      <c r="B10" s="205"/>
      <c r="C10" s="205"/>
      <c r="D10" s="205"/>
      <c r="E10" s="205"/>
      <c r="F10" s="205"/>
      <c r="G10" s="205"/>
      <c r="H10" s="205"/>
      <c r="I10" s="205"/>
    </row>
    <row r="11" spans="1:9" ht="15">
      <c r="A11" s="206"/>
      <c r="B11" s="205"/>
      <c r="C11" s="205"/>
      <c r="D11" s="205"/>
      <c r="E11" s="205"/>
      <c r="F11" s="205"/>
      <c r="G11" s="205"/>
      <c r="H11" s="205"/>
      <c r="I11" s="205"/>
    </row>
    <row r="12" spans="1:9" ht="15">
      <c r="A12" s="206"/>
      <c r="B12" s="205"/>
      <c r="C12" s="205"/>
      <c r="D12" s="205"/>
      <c r="E12" s="205"/>
      <c r="F12" s="205"/>
      <c r="G12" s="205"/>
      <c r="H12" s="205"/>
      <c r="I12" s="205"/>
    </row>
    <row r="13" spans="1:9" ht="15">
      <c r="A13" s="206"/>
      <c r="B13" s="205"/>
      <c r="C13" s="205"/>
      <c r="D13" s="205"/>
      <c r="E13" s="205"/>
      <c r="F13" s="205"/>
      <c r="G13" s="205"/>
      <c r="H13" s="205"/>
      <c r="I13" s="205"/>
    </row>
    <row r="14" spans="1:9" ht="15">
      <c r="A14" s="206"/>
      <c r="B14" s="205"/>
      <c r="C14" s="205"/>
      <c r="D14" s="205"/>
      <c r="E14" s="205"/>
      <c r="F14" s="205"/>
      <c r="G14" s="205"/>
      <c r="H14" s="205"/>
      <c r="I14" s="205"/>
    </row>
    <row r="15" spans="1:9" ht="15">
      <c r="A15" s="206"/>
      <c r="B15" s="205"/>
      <c r="C15" s="205"/>
      <c r="D15" s="205"/>
      <c r="E15" s="205"/>
      <c r="F15" s="205"/>
      <c r="G15" s="205"/>
      <c r="H15" s="205"/>
      <c r="I15" s="205"/>
    </row>
    <row r="16" spans="1:9" ht="15">
      <c r="A16" s="206"/>
      <c r="B16" s="205"/>
      <c r="C16" s="205"/>
      <c r="D16" s="205"/>
      <c r="E16" s="205"/>
      <c r="F16" s="205"/>
      <c r="G16" s="205"/>
      <c r="H16" s="205"/>
      <c r="I16" s="205"/>
    </row>
    <row r="17" spans="1:9" ht="15">
      <c r="A17" s="206"/>
      <c r="B17" s="205"/>
      <c r="C17" s="205"/>
      <c r="D17" s="205"/>
      <c r="E17" s="205"/>
      <c r="F17" s="205"/>
      <c r="G17" s="205"/>
      <c r="H17" s="205"/>
      <c r="I17" s="205"/>
    </row>
    <row r="18" spans="1:9" ht="15">
      <c r="A18" s="206"/>
      <c r="B18" s="205"/>
      <c r="C18" s="205"/>
      <c r="D18" s="205"/>
      <c r="E18" s="205"/>
      <c r="F18" s="205"/>
      <c r="G18" s="205"/>
      <c r="H18" s="205"/>
      <c r="I18" s="205"/>
    </row>
    <row r="19" spans="1:9" ht="15">
      <c r="A19" s="206"/>
      <c r="B19" s="205"/>
      <c r="C19" s="205"/>
      <c r="D19" s="205"/>
      <c r="E19" s="205"/>
      <c r="F19" s="205"/>
      <c r="G19" s="205"/>
      <c r="H19" s="205"/>
      <c r="I19" s="205"/>
    </row>
    <row r="20" spans="1:9" ht="15">
      <c r="A20" s="206"/>
      <c r="B20" s="205"/>
      <c r="C20" s="205"/>
      <c r="D20" s="205"/>
      <c r="E20" s="205"/>
      <c r="F20" s="205"/>
      <c r="G20" s="205"/>
      <c r="H20" s="205"/>
      <c r="I20" s="205"/>
    </row>
    <row r="21" spans="1:9" ht="15">
      <c r="A21" s="206"/>
      <c r="B21" s="205"/>
      <c r="C21" s="205"/>
      <c r="D21" s="205"/>
      <c r="E21" s="205"/>
      <c r="F21" s="205"/>
      <c r="G21" s="205"/>
      <c r="H21" s="205"/>
      <c r="I21" s="205"/>
    </row>
    <row r="22" spans="1:9" ht="15">
      <c r="A22" s="206"/>
      <c r="B22" s="205"/>
      <c r="C22" s="205"/>
      <c r="D22" s="205"/>
      <c r="E22" s="205"/>
      <c r="F22" s="205"/>
      <c r="G22" s="205"/>
      <c r="H22" s="205"/>
      <c r="I22" s="205"/>
    </row>
    <row r="23" spans="1:9" ht="15">
      <c r="A23" s="206"/>
      <c r="B23" s="205"/>
      <c r="C23" s="205"/>
      <c r="D23" s="205"/>
      <c r="E23" s="205"/>
      <c r="F23" s="205"/>
      <c r="G23" s="205"/>
      <c r="H23" s="205"/>
      <c r="I23" s="205"/>
    </row>
    <row r="24" spans="1:9" ht="15">
      <c r="A24" s="206"/>
      <c r="B24" s="205"/>
      <c r="C24" s="205"/>
      <c r="D24" s="205"/>
      <c r="E24" s="205"/>
      <c r="F24" s="205"/>
      <c r="G24" s="205"/>
      <c r="H24" s="205"/>
      <c r="I24" s="205"/>
    </row>
    <row r="25" spans="1:9" ht="15">
      <c r="A25" s="206"/>
      <c r="B25" s="205"/>
      <c r="C25" s="205"/>
      <c r="D25" s="205"/>
      <c r="E25" s="205"/>
      <c r="F25" s="205"/>
      <c r="G25" s="205"/>
      <c r="H25" s="205"/>
      <c r="I25" s="205"/>
    </row>
    <row r="26" spans="1:9" ht="15">
      <c r="A26" s="206"/>
      <c r="B26" s="205"/>
      <c r="C26" s="205"/>
      <c r="D26" s="205"/>
      <c r="E26" s="205"/>
      <c r="F26" s="205"/>
      <c r="G26" s="205"/>
      <c r="H26" s="205"/>
      <c r="I26" s="205"/>
    </row>
    <row r="27" spans="1:9" ht="15">
      <c r="A27" s="206"/>
      <c r="B27" s="205"/>
      <c r="C27" s="205"/>
      <c r="D27" s="205"/>
      <c r="E27" s="205"/>
      <c r="F27" s="205"/>
      <c r="G27" s="205"/>
      <c r="H27" s="205"/>
      <c r="I27" s="205"/>
    </row>
    <row r="28" spans="1:9" ht="15">
      <c r="A28" s="206"/>
      <c r="B28" s="205"/>
      <c r="C28" s="205"/>
      <c r="D28" s="205"/>
      <c r="E28" s="205"/>
      <c r="F28" s="205"/>
      <c r="G28" s="205"/>
      <c r="H28" s="205"/>
      <c r="I28" s="205"/>
    </row>
    <row r="29" spans="1:9" ht="15">
      <c r="A29" s="206"/>
      <c r="B29" s="205"/>
      <c r="C29" s="205"/>
      <c r="D29" s="205"/>
      <c r="E29" s="205"/>
      <c r="F29" s="205"/>
      <c r="G29" s="205"/>
      <c r="H29" s="205"/>
      <c r="I29" s="205"/>
    </row>
    <row r="30" spans="1:9" ht="15">
      <c r="A30" s="206"/>
      <c r="B30" s="205"/>
      <c r="C30" s="205"/>
      <c r="D30" s="205"/>
      <c r="E30" s="205"/>
      <c r="F30" s="205"/>
      <c r="G30" s="205"/>
      <c r="H30" s="205"/>
      <c r="I30" s="205"/>
    </row>
    <row r="31" spans="1:9" ht="15.75" customHeight="1">
      <c r="A31" s="206"/>
      <c r="B31" s="205"/>
      <c r="C31" s="205"/>
      <c r="D31" s="205"/>
      <c r="E31" s="205"/>
      <c r="F31" s="205"/>
      <c r="G31" s="205"/>
      <c r="H31" s="205"/>
      <c r="I31" s="205"/>
    </row>
    <row r="32" spans="1:9" ht="15.75" customHeight="1">
      <c r="A32" s="206"/>
      <c r="B32" s="205"/>
      <c r="C32" s="205"/>
      <c r="D32" s="205"/>
      <c r="E32" s="205"/>
      <c r="F32" s="205"/>
      <c r="G32" s="205"/>
      <c r="H32" s="205"/>
      <c r="I32" s="205"/>
    </row>
    <row r="33" spans="1:9" ht="15.75" customHeight="1">
      <c r="A33" s="206"/>
      <c r="B33" s="205"/>
      <c r="C33" s="205"/>
      <c r="D33" s="205"/>
      <c r="E33" s="205"/>
      <c r="F33" s="205"/>
      <c r="G33" s="205"/>
      <c r="H33" s="205"/>
      <c r="I33" s="205"/>
    </row>
    <row r="34" spans="1:9" ht="15" thickBot="1">
      <c r="A34" s="206"/>
      <c r="B34" s="205"/>
      <c r="C34" s="205"/>
      <c r="D34" s="205"/>
      <c r="E34" s="205"/>
      <c r="F34" s="205"/>
      <c r="G34" s="205"/>
      <c r="H34" s="205"/>
      <c r="I34" s="205"/>
    </row>
    <row r="35" spans="1:9" ht="15.75" customHeight="1" thickBot="1">
      <c r="A35" s="251"/>
      <c r="B35" s="252"/>
      <c r="C35" s="207"/>
      <c r="D35" s="207"/>
      <c r="E35" s="207"/>
      <c r="F35" s="207"/>
      <c r="G35" s="4"/>
      <c r="H35" s="4"/>
      <c r="I35" s="5"/>
    </row>
    <row r="36" ht="15" thickBot="1">
      <c r="A36" s="65"/>
    </row>
    <row r="37" spans="2:3" ht="15" thickBot="1">
      <c r="B37" s="256" t="s">
        <v>20</v>
      </c>
      <c r="C37" s="257"/>
    </row>
    <row r="38" ht="15" thickBot="1"/>
    <row r="39" spans="2:3" ht="45.75" customHeight="1" thickBot="1">
      <c r="B39" s="258" t="s">
        <v>27</v>
      </c>
      <c r="C39" s="259"/>
    </row>
  </sheetData>
  <mergeCells count="4">
    <mergeCell ref="A35:B35"/>
    <mergeCell ref="B3:I3"/>
    <mergeCell ref="B37:C37"/>
    <mergeCell ref="B39:C39"/>
  </mergeCells>
  <dataValidations count="1" disablePrompts="1">
    <dataValidation type="whole" operator="lessThanOrEqual" allowBlank="1" showInputMessage="1" showErrorMessage="1" sqref="G43">
      <formula1>0.7*G2</formula1>
    </dataValidation>
  </dataValidations>
  <printOptions/>
  <pageMargins left="0.7" right="0.7" top="0.787401575" bottom="0.787401575" header="0.3" footer="0.3"/>
  <pageSetup fitToHeight="1" fitToWidth="1" horizontalDpi="600" verticalDpi="600" orientation="landscape" paperSize="8" scale="6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31"/>
  <sheetViews>
    <sheetView workbookViewId="0" topLeftCell="F16">
      <selection activeCell="I8" sqref="I8"/>
    </sheetView>
  </sheetViews>
  <sheetFormatPr defaultColWidth="8.8515625" defaultRowHeight="15"/>
  <cols>
    <col min="1" max="1" width="8.8515625" style="199" bestFit="1" customWidth="1"/>
    <col min="2" max="2" width="51.00390625" style="199" customWidth="1"/>
    <col min="3" max="3" width="35.8515625" style="199" customWidth="1"/>
    <col min="4" max="4" width="20.7109375" style="199" customWidth="1"/>
    <col min="5" max="5" width="24.00390625" style="199" customWidth="1"/>
    <col min="6" max="6" width="16.8515625" style="199" customWidth="1"/>
    <col min="7" max="7" width="20.57421875" style="226" customWidth="1"/>
    <col min="8" max="8" width="33.421875" style="226" customWidth="1"/>
    <col min="9" max="9" width="22.7109375" style="226" customWidth="1"/>
    <col min="10" max="10" width="22.7109375" style="199" customWidth="1"/>
    <col min="11" max="11" width="27.140625" style="226" customWidth="1"/>
    <col min="12" max="12" width="16.421875" style="227" bestFit="1" customWidth="1"/>
    <col min="13" max="13" width="25.7109375" style="227" customWidth="1"/>
    <col min="14" max="16384" width="8.8515625" style="10" customWidth="1"/>
  </cols>
  <sheetData>
    <row r="1" spans="1:13" ht="43.2">
      <c r="A1" s="11" t="s">
        <v>42</v>
      </c>
      <c r="B1" s="3" t="s">
        <v>43</v>
      </c>
      <c r="C1" s="3" t="s">
        <v>44</v>
      </c>
      <c r="D1" s="3" t="s">
        <v>143</v>
      </c>
      <c r="E1" s="3" t="s">
        <v>45</v>
      </c>
      <c r="F1" s="3" t="s">
        <v>46</v>
      </c>
      <c r="G1" s="14" t="s">
        <v>176</v>
      </c>
      <c r="H1" s="14" t="s">
        <v>47</v>
      </c>
      <c r="I1" s="14" t="s">
        <v>23</v>
      </c>
      <c r="J1" s="3" t="s">
        <v>271</v>
      </c>
      <c r="K1" s="236" t="s">
        <v>276</v>
      </c>
      <c r="L1" s="14" t="s">
        <v>17</v>
      </c>
      <c r="M1" s="237" t="s">
        <v>277</v>
      </c>
    </row>
    <row r="2" spans="1:13" ht="43.8" thickBot="1">
      <c r="A2" s="82" t="s">
        <v>262</v>
      </c>
      <c r="B2" s="83" t="s">
        <v>249</v>
      </c>
      <c r="C2" s="83"/>
      <c r="D2" s="83"/>
      <c r="E2" s="83"/>
      <c r="F2" s="83"/>
      <c r="G2" s="84"/>
      <c r="H2" s="208"/>
      <c r="I2" s="208"/>
      <c r="J2" s="209"/>
      <c r="K2" s="210"/>
      <c r="L2" s="53"/>
      <c r="M2" s="54"/>
    </row>
    <row r="3" spans="1:13" ht="15" thickBot="1">
      <c r="A3" s="85" t="s">
        <v>48</v>
      </c>
      <c r="B3" s="86" t="s">
        <v>177</v>
      </c>
      <c r="C3" s="86" t="s">
        <v>49</v>
      </c>
      <c r="D3" s="86"/>
      <c r="E3" s="86"/>
      <c r="F3" s="86"/>
      <c r="G3" s="87"/>
      <c r="H3" s="211">
        <f>SUM(G4:G11)</f>
        <v>0</v>
      </c>
      <c r="I3" s="212"/>
      <c r="J3" s="234">
        <v>29.5</v>
      </c>
      <c r="K3" s="272">
        <f>H3*J3*1/12</f>
        <v>0</v>
      </c>
      <c r="L3" s="151">
        <f>K3*0.21</f>
        <v>0</v>
      </c>
      <c r="M3" s="152">
        <f>K3+L3</f>
        <v>0</v>
      </c>
    </row>
    <row r="4" spans="1:13" ht="28.8">
      <c r="A4" s="88" t="s">
        <v>50</v>
      </c>
      <c r="B4" s="89" t="s">
        <v>51</v>
      </c>
      <c r="C4" s="90" t="s">
        <v>52</v>
      </c>
      <c r="D4" s="91">
        <f>'Ceny Aktivit Služeb provozu'!B2</f>
        <v>0</v>
      </c>
      <c r="E4" s="92" t="s">
        <v>53</v>
      </c>
      <c r="F4" s="90">
        <v>12</v>
      </c>
      <c r="G4" s="91">
        <f aca="true" t="shared" si="0" ref="G4:G11">D4*F4</f>
        <v>0</v>
      </c>
      <c r="H4" s="91"/>
      <c r="I4" s="91"/>
      <c r="J4" s="213"/>
      <c r="K4" s="214"/>
      <c r="L4" s="153"/>
      <c r="M4" s="154"/>
    </row>
    <row r="5" spans="1:13" ht="28.8">
      <c r="A5" s="93" t="s">
        <v>54</v>
      </c>
      <c r="B5" s="94" t="s">
        <v>55</v>
      </c>
      <c r="C5" s="95" t="s">
        <v>56</v>
      </c>
      <c r="D5" s="96"/>
      <c r="E5" s="97" t="s">
        <v>57</v>
      </c>
      <c r="F5" s="95">
        <v>12</v>
      </c>
      <c r="G5" s="98">
        <f t="shared" si="0"/>
        <v>0</v>
      </c>
      <c r="H5" s="98"/>
      <c r="I5" s="98"/>
      <c r="J5" s="215"/>
      <c r="K5" s="216"/>
      <c r="L5" s="69"/>
      <c r="M5" s="71"/>
    </row>
    <row r="6" spans="1:13" ht="28.8">
      <c r="A6" s="93" t="s">
        <v>58</v>
      </c>
      <c r="B6" s="94" t="s">
        <v>144</v>
      </c>
      <c r="C6" s="95" t="s">
        <v>59</v>
      </c>
      <c r="D6" s="96"/>
      <c r="E6" s="97" t="s">
        <v>60</v>
      </c>
      <c r="F6" s="95">
        <v>1</v>
      </c>
      <c r="G6" s="98">
        <f t="shared" si="0"/>
        <v>0</v>
      </c>
      <c r="H6" s="98"/>
      <c r="I6" s="98"/>
      <c r="J6" s="215"/>
      <c r="K6" s="216"/>
      <c r="L6" s="69"/>
      <c r="M6" s="71"/>
    </row>
    <row r="7" spans="1:13" ht="28.8">
      <c r="A7" s="93" t="s">
        <v>58</v>
      </c>
      <c r="B7" s="94" t="s">
        <v>145</v>
      </c>
      <c r="C7" s="95" t="s">
        <v>146</v>
      </c>
      <c r="D7" s="96"/>
      <c r="E7" s="97" t="s">
        <v>263</v>
      </c>
      <c r="F7" s="95">
        <v>1</v>
      </c>
      <c r="G7" s="98">
        <f t="shared" si="0"/>
        <v>0</v>
      </c>
      <c r="H7" s="98"/>
      <c r="I7" s="98"/>
      <c r="J7" s="215"/>
      <c r="K7" s="216"/>
      <c r="L7" s="69"/>
      <c r="M7" s="71"/>
    </row>
    <row r="8" spans="1:13" ht="15">
      <c r="A8" s="93" t="s">
        <v>61</v>
      </c>
      <c r="B8" s="94" t="s">
        <v>62</v>
      </c>
      <c r="C8" s="95" t="s">
        <v>63</v>
      </c>
      <c r="D8" s="96"/>
      <c r="E8" s="97" t="s">
        <v>64</v>
      </c>
      <c r="F8" s="95">
        <v>18</v>
      </c>
      <c r="G8" s="98">
        <f t="shared" si="0"/>
        <v>0</v>
      </c>
      <c r="H8" s="98"/>
      <c r="I8" s="98"/>
      <c r="J8" s="215"/>
      <c r="K8" s="216"/>
      <c r="L8" s="69"/>
      <c r="M8" s="71"/>
    </row>
    <row r="9" spans="1:13" ht="28.8">
      <c r="A9" s="93" t="s">
        <v>65</v>
      </c>
      <c r="B9" s="94" t="s">
        <v>66</v>
      </c>
      <c r="C9" s="95" t="s">
        <v>52</v>
      </c>
      <c r="D9" s="98">
        <f>'Ceny Aktivit Služeb provozu'!C2</f>
        <v>0</v>
      </c>
      <c r="E9" s="97" t="s">
        <v>53</v>
      </c>
      <c r="F9" s="95">
        <v>12</v>
      </c>
      <c r="G9" s="98">
        <f t="shared" si="0"/>
        <v>0</v>
      </c>
      <c r="H9" s="98"/>
      <c r="I9" s="98"/>
      <c r="J9" s="215"/>
      <c r="K9" s="216"/>
      <c r="L9" s="69"/>
      <c r="M9" s="71"/>
    </row>
    <row r="10" spans="1:13" ht="28.8">
      <c r="A10" s="93" t="s">
        <v>67</v>
      </c>
      <c r="B10" s="94" t="s">
        <v>68</v>
      </c>
      <c r="C10" s="95" t="s">
        <v>52</v>
      </c>
      <c r="D10" s="98">
        <f>'Ceny Aktivit Služeb provozu'!D2</f>
        <v>0</v>
      </c>
      <c r="E10" s="97" t="s">
        <v>53</v>
      </c>
      <c r="F10" s="95">
        <v>12</v>
      </c>
      <c r="G10" s="98">
        <f t="shared" si="0"/>
        <v>0</v>
      </c>
      <c r="H10" s="98"/>
      <c r="I10" s="98"/>
      <c r="J10" s="215"/>
      <c r="K10" s="216"/>
      <c r="L10" s="69"/>
      <c r="M10" s="71"/>
    </row>
    <row r="11" spans="1:13" ht="29.4" thickBot="1">
      <c r="A11" s="99" t="s">
        <v>69</v>
      </c>
      <c r="B11" s="100" t="s">
        <v>70</v>
      </c>
      <c r="C11" s="79" t="s">
        <v>71</v>
      </c>
      <c r="D11" s="101"/>
      <c r="E11" s="102" t="s">
        <v>53</v>
      </c>
      <c r="F11" s="79">
        <v>12</v>
      </c>
      <c r="G11" s="103">
        <f t="shared" si="0"/>
        <v>0</v>
      </c>
      <c r="H11" s="103"/>
      <c r="I11" s="103"/>
      <c r="J11" s="217"/>
      <c r="K11" s="218"/>
      <c r="L11" s="155"/>
      <c r="M11" s="156"/>
    </row>
    <row r="12" spans="1:13" ht="15" thickBot="1">
      <c r="A12" s="104" t="s">
        <v>72</v>
      </c>
      <c r="B12" s="105" t="s">
        <v>73</v>
      </c>
      <c r="C12" s="105" t="s">
        <v>49</v>
      </c>
      <c r="D12" s="105"/>
      <c r="E12" s="105"/>
      <c r="F12" s="106"/>
      <c r="G12" s="16"/>
      <c r="H12" s="219">
        <f>SUM(G13:G17)</f>
        <v>0</v>
      </c>
      <c r="I12" s="220"/>
      <c r="J12" s="235">
        <v>29.5</v>
      </c>
      <c r="K12" s="273">
        <f>H12*J12*1/12</f>
        <v>0</v>
      </c>
      <c r="L12" s="4">
        <f>K12*0.21</f>
        <v>0</v>
      </c>
      <c r="M12" s="5">
        <f>K12+L12</f>
        <v>0</v>
      </c>
    </row>
    <row r="13" spans="1:13" ht="28.8">
      <c r="A13" s="107" t="s">
        <v>74</v>
      </c>
      <c r="B13" s="108" t="s">
        <v>75</v>
      </c>
      <c r="C13" s="17" t="s">
        <v>52</v>
      </c>
      <c r="D13" s="109">
        <f>'Ceny Aktivit Služeb provozu'!E2</f>
        <v>0</v>
      </c>
      <c r="E13" s="17" t="s">
        <v>53</v>
      </c>
      <c r="F13" s="17">
        <v>12</v>
      </c>
      <c r="G13" s="91">
        <f>D13*F13</f>
        <v>0</v>
      </c>
      <c r="H13" s="109"/>
      <c r="I13" s="109"/>
      <c r="J13" s="221"/>
      <c r="K13" s="222"/>
      <c r="L13" s="157"/>
      <c r="M13" s="158"/>
    </row>
    <row r="14" spans="1:13" ht="28.8">
      <c r="A14" s="93" t="s">
        <v>76</v>
      </c>
      <c r="B14" s="94" t="s">
        <v>77</v>
      </c>
      <c r="C14" s="95" t="s">
        <v>52</v>
      </c>
      <c r="D14" s="98">
        <f>'Ceny Aktivit Služeb provozu'!F2</f>
        <v>0</v>
      </c>
      <c r="E14" s="95" t="s">
        <v>53</v>
      </c>
      <c r="F14" s="95">
        <v>12</v>
      </c>
      <c r="G14" s="98">
        <f>D14*F14</f>
        <v>0</v>
      </c>
      <c r="H14" s="98"/>
      <c r="I14" s="98"/>
      <c r="J14" s="215"/>
      <c r="K14" s="216"/>
      <c r="L14" s="69"/>
      <c r="M14" s="71"/>
    </row>
    <row r="15" spans="1:13" ht="28.8">
      <c r="A15" s="93" t="s">
        <v>78</v>
      </c>
      <c r="B15" s="94" t="s">
        <v>79</v>
      </c>
      <c r="C15" s="95" t="s">
        <v>52</v>
      </c>
      <c r="D15" s="98">
        <f>'Ceny Aktivit Služeb provozu'!G2</f>
        <v>0</v>
      </c>
      <c r="E15" s="95" t="s">
        <v>53</v>
      </c>
      <c r="F15" s="95">
        <v>12</v>
      </c>
      <c r="G15" s="98">
        <f>D15*F15</f>
        <v>0</v>
      </c>
      <c r="H15" s="98"/>
      <c r="I15" s="98"/>
      <c r="J15" s="215"/>
      <c r="K15" s="216"/>
      <c r="L15" s="69"/>
      <c r="M15" s="71"/>
    </row>
    <row r="16" spans="1:13" ht="28.8">
      <c r="A16" s="93" t="s">
        <v>80</v>
      </c>
      <c r="B16" s="94" t="s">
        <v>81</v>
      </c>
      <c r="C16" s="95" t="s">
        <v>52</v>
      </c>
      <c r="D16" s="98">
        <f>'Ceny Aktivit Služeb provozu'!H2</f>
        <v>0</v>
      </c>
      <c r="E16" s="95" t="s">
        <v>53</v>
      </c>
      <c r="F16" s="95">
        <v>12</v>
      </c>
      <c r="G16" s="98">
        <f>D16*F16</f>
        <v>0</v>
      </c>
      <c r="H16" s="98"/>
      <c r="I16" s="98"/>
      <c r="J16" s="215"/>
      <c r="K16" s="216"/>
      <c r="L16" s="69"/>
      <c r="M16" s="71"/>
    </row>
    <row r="17" spans="1:13" ht="29.4" thickBot="1">
      <c r="A17" s="99" t="s">
        <v>82</v>
      </c>
      <c r="B17" s="100" t="s">
        <v>83</v>
      </c>
      <c r="C17" s="79" t="s">
        <v>52</v>
      </c>
      <c r="D17" s="103">
        <f>'Ceny Aktivit Služeb provozu'!I2</f>
        <v>0</v>
      </c>
      <c r="E17" s="79" t="s">
        <v>53</v>
      </c>
      <c r="F17" s="79">
        <v>12</v>
      </c>
      <c r="G17" s="103">
        <f>D17*F17</f>
        <v>0</v>
      </c>
      <c r="H17" s="103"/>
      <c r="I17" s="103"/>
      <c r="J17" s="217"/>
      <c r="K17" s="218"/>
      <c r="L17" s="155"/>
      <c r="M17" s="156"/>
    </row>
    <row r="18" spans="1:13" ht="15" thickBot="1">
      <c r="A18" s="85" t="s">
        <v>178</v>
      </c>
      <c r="B18" s="86" t="s">
        <v>84</v>
      </c>
      <c r="C18" s="86" t="s">
        <v>49</v>
      </c>
      <c r="D18" s="86"/>
      <c r="E18" s="86"/>
      <c r="F18" s="86"/>
      <c r="G18" s="87"/>
      <c r="H18" s="211">
        <f>SUM(G19:G21)</f>
        <v>0</v>
      </c>
      <c r="I18" s="212"/>
      <c r="J18" s="235">
        <v>29.5</v>
      </c>
      <c r="K18" s="273">
        <f>H18*J18*1/12</f>
        <v>0</v>
      </c>
      <c r="L18" s="151">
        <f>K18*0.21</f>
        <v>0</v>
      </c>
      <c r="M18" s="152">
        <f>K18+L18</f>
        <v>0</v>
      </c>
    </row>
    <row r="19" spans="1:13" ht="28.8">
      <c r="A19" s="88" t="s">
        <v>85</v>
      </c>
      <c r="B19" s="89" t="s">
        <v>86</v>
      </c>
      <c r="C19" s="90" t="s">
        <v>71</v>
      </c>
      <c r="D19" s="110"/>
      <c r="E19" s="90" t="s">
        <v>53</v>
      </c>
      <c r="F19" s="111">
        <v>12</v>
      </c>
      <c r="G19" s="91">
        <f>D19*F19</f>
        <v>0</v>
      </c>
      <c r="H19" s="91"/>
      <c r="I19" s="91"/>
      <c r="J19" s="213"/>
      <c r="K19" s="214"/>
      <c r="L19" s="153"/>
      <c r="M19" s="154"/>
    </row>
    <row r="20" spans="1:13" ht="28.8">
      <c r="A20" s="93" t="s">
        <v>87</v>
      </c>
      <c r="B20" s="94" t="s">
        <v>88</v>
      </c>
      <c r="C20" s="95" t="s">
        <v>71</v>
      </c>
      <c r="D20" s="96"/>
      <c r="E20" s="95" t="s">
        <v>53</v>
      </c>
      <c r="F20" s="112">
        <v>12</v>
      </c>
      <c r="G20" s="98">
        <f>D20*F20</f>
        <v>0</v>
      </c>
      <c r="H20" s="98"/>
      <c r="I20" s="98"/>
      <c r="J20" s="215"/>
      <c r="K20" s="216"/>
      <c r="L20" s="69"/>
      <c r="M20" s="71"/>
    </row>
    <row r="21" spans="1:13" ht="29.4" thickBot="1">
      <c r="A21" s="99" t="s">
        <v>89</v>
      </c>
      <c r="B21" s="100" t="s">
        <v>90</v>
      </c>
      <c r="C21" s="79" t="s">
        <v>71</v>
      </c>
      <c r="D21" s="101"/>
      <c r="E21" s="79" t="s">
        <v>53</v>
      </c>
      <c r="F21" s="15">
        <v>12</v>
      </c>
      <c r="G21" s="103">
        <f>D21*F21</f>
        <v>0</v>
      </c>
      <c r="H21" s="103"/>
      <c r="I21" s="103"/>
      <c r="J21" s="217"/>
      <c r="K21" s="218"/>
      <c r="L21" s="155"/>
      <c r="M21" s="156"/>
    </row>
    <row r="22" spans="1:13" ht="15" thickBot="1">
      <c r="A22" s="55" t="s">
        <v>179</v>
      </c>
      <c r="B22" s="113" t="s">
        <v>91</v>
      </c>
      <c r="C22" s="113" t="s">
        <v>49</v>
      </c>
      <c r="D22" s="113"/>
      <c r="E22" s="113"/>
      <c r="F22" s="113"/>
      <c r="G22" s="56"/>
      <c r="H22" s="223">
        <f>SUM(G23:G24)</f>
        <v>0</v>
      </c>
      <c r="I22" s="57"/>
      <c r="J22" s="235">
        <v>29.5</v>
      </c>
      <c r="K22" s="274">
        <f>H22*J22*1/12</f>
        <v>0</v>
      </c>
      <c r="L22" s="151">
        <f>K22*0.21</f>
        <v>0</v>
      </c>
      <c r="M22" s="152">
        <f>K22+L22</f>
        <v>0</v>
      </c>
    </row>
    <row r="23" spans="1:13" ht="28.8">
      <c r="A23" s="88" t="s">
        <v>92</v>
      </c>
      <c r="B23" s="89" t="s">
        <v>93</v>
      </c>
      <c r="C23" s="114" t="s">
        <v>71</v>
      </c>
      <c r="D23" s="110"/>
      <c r="E23" s="90" t="s">
        <v>53</v>
      </c>
      <c r="F23" s="111">
        <v>12</v>
      </c>
      <c r="G23" s="91">
        <f>D23*F23</f>
        <v>0</v>
      </c>
      <c r="H23" s="212"/>
      <c r="I23" s="91"/>
      <c r="J23" s="213"/>
      <c r="K23" s="224"/>
      <c r="L23" s="153"/>
      <c r="M23" s="154"/>
    </row>
    <row r="24" spans="1:13" ht="15" thickBot="1">
      <c r="A24" s="99" t="s">
        <v>94</v>
      </c>
      <c r="B24" s="100" t="s">
        <v>95</v>
      </c>
      <c r="C24" s="115" t="s">
        <v>96</v>
      </c>
      <c r="D24" s="101"/>
      <c r="E24" s="79" t="s">
        <v>64</v>
      </c>
      <c r="F24" s="15">
        <v>12</v>
      </c>
      <c r="G24" s="103">
        <f>D24*F24</f>
        <v>0</v>
      </c>
      <c r="H24" s="103"/>
      <c r="I24" s="103"/>
      <c r="J24" s="217"/>
      <c r="K24" s="218"/>
      <c r="L24" s="155"/>
      <c r="M24" s="156"/>
    </row>
    <row r="25" spans="1:13" ht="15" thickBot="1">
      <c r="A25" s="55" t="s">
        <v>190</v>
      </c>
      <c r="B25" s="113" t="s">
        <v>192</v>
      </c>
      <c r="C25" s="113" t="s">
        <v>49</v>
      </c>
      <c r="D25" s="113"/>
      <c r="E25" s="113"/>
      <c r="F25" s="113"/>
      <c r="G25" s="56"/>
      <c r="H25" s="223">
        <f>SUM(G26:G27)</f>
        <v>0</v>
      </c>
      <c r="I25" s="57"/>
      <c r="J25" s="235">
        <v>29.5</v>
      </c>
      <c r="K25" s="223">
        <f>H25*J25*1/12</f>
        <v>0</v>
      </c>
      <c r="L25" s="151">
        <f>K25*0.21</f>
        <v>0</v>
      </c>
      <c r="M25" s="152">
        <f>K25+L25</f>
        <v>0</v>
      </c>
    </row>
    <row r="26" spans="1:13" ht="28.8">
      <c r="A26" s="88" t="s">
        <v>191</v>
      </c>
      <c r="B26" s="89" t="s">
        <v>193</v>
      </c>
      <c r="C26" s="114" t="s">
        <v>71</v>
      </c>
      <c r="D26" s="110"/>
      <c r="E26" s="90" t="s">
        <v>53</v>
      </c>
      <c r="F26" s="111">
        <v>12</v>
      </c>
      <c r="G26" s="91">
        <f>D26*F26</f>
        <v>0</v>
      </c>
      <c r="H26" s="91"/>
      <c r="I26" s="91"/>
      <c r="J26" s="213"/>
      <c r="K26" s="214"/>
      <c r="L26" s="153"/>
      <c r="M26" s="154"/>
    </row>
    <row r="27" spans="1:13" ht="15" thickBot="1">
      <c r="A27" s="260" t="s">
        <v>97</v>
      </c>
      <c r="B27" s="261"/>
      <c r="C27" s="176"/>
      <c r="D27" s="176"/>
      <c r="E27" s="176"/>
      <c r="F27" s="176"/>
      <c r="G27" s="116"/>
      <c r="H27" s="159"/>
      <c r="I27" s="159"/>
      <c r="J27" s="159"/>
      <c r="K27" s="225">
        <f>SUM(K2:K25)</f>
        <v>0</v>
      </c>
      <c r="L27" s="159">
        <f>SUM(L2:L25)</f>
        <v>0</v>
      </c>
      <c r="M27" s="160">
        <f>SUM(M2:M25)</f>
        <v>0</v>
      </c>
    </row>
    <row r="28" ht="15">
      <c r="A28" s="65"/>
    </row>
    <row r="29" ht="15">
      <c r="B29" s="64" t="s">
        <v>20</v>
      </c>
    </row>
    <row r="30" ht="15" thickBot="1"/>
    <row r="31" ht="29.4" thickBot="1">
      <c r="B31" s="66" t="s">
        <v>27</v>
      </c>
    </row>
  </sheetData>
  <mergeCells count="1">
    <mergeCell ref="A27:B27"/>
  </mergeCells>
  <dataValidations count="1">
    <dataValidation type="whole" operator="lessThanOrEqual" allowBlank="1" showInputMessage="1" showErrorMessage="1" sqref="H35">
      <formula1>0.7*H2</formula1>
    </dataValidation>
  </dataValidations>
  <printOptions/>
  <pageMargins left="0.7" right="0.7" top="0.787401575" bottom="0.787401575" header="0.3" footer="0.3"/>
  <pageSetup fitToHeight="1" fitToWidth="1" horizontalDpi="600" verticalDpi="600" orientation="landscape" paperSize="8"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0"/>
  <sheetViews>
    <sheetView workbookViewId="0" topLeftCell="A1">
      <selection activeCell="C15" sqref="C15"/>
    </sheetView>
  </sheetViews>
  <sheetFormatPr defaultColWidth="8.8515625" defaultRowHeight="15"/>
  <cols>
    <col min="1" max="1" width="43.28125" style="10" bestFit="1" customWidth="1"/>
    <col min="2" max="6" width="27.140625" style="10" customWidth="1"/>
    <col min="7" max="7" width="28.57421875" style="10" customWidth="1"/>
    <col min="8" max="8" width="15.7109375" style="10" customWidth="1"/>
    <col min="9" max="9" width="27.140625" style="10" customWidth="1"/>
    <col min="10" max="16384" width="8.8515625" style="10" customWidth="1"/>
  </cols>
  <sheetData>
    <row r="1" spans="1:9" ht="58.2" thickBot="1">
      <c r="A1" s="11" t="s">
        <v>138</v>
      </c>
      <c r="B1" s="3" t="s">
        <v>172</v>
      </c>
      <c r="C1" s="3" t="s">
        <v>283</v>
      </c>
      <c r="D1" s="3" t="s">
        <v>284</v>
      </c>
      <c r="E1" s="3" t="s">
        <v>98</v>
      </c>
      <c r="F1" s="3" t="s">
        <v>154</v>
      </c>
      <c r="G1" s="13" t="s">
        <v>285</v>
      </c>
      <c r="H1" s="3" t="s">
        <v>17</v>
      </c>
      <c r="I1" s="13" t="s">
        <v>99</v>
      </c>
    </row>
    <row r="2" spans="1:9" ht="29.4" thickBot="1">
      <c r="A2" s="75" t="s">
        <v>100</v>
      </c>
      <c r="B2" s="228"/>
      <c r="C2" s="286">
        <v>941</v>
      </c>
      <c r="D2" s="230">
        <f>B2*C2</f>
        <v>0</v>
      </c>
      <c r="E2" s="229">
        <v>500</v>
      </c>
      <c r="F2" s="230">
        <f>B2*E2</f>
        <v>0</v>
      </c>
      <c r="G2" s="287">
        <f>(B2*2170)</f>
        <v>0</v>
      </c>
      <c r="H2" s="153">
        <f>0.21*G2</f>
        <v>0</v>
      </c>
      <c r="I2" s="154">
        <f>G2+H2</f>
        <v>0</v>
      </c>
    </row>
    <row r="3" spans="1:9" ht="15" thickBot="1">
      <c r="A3" s="12" t="s">
        <v>153</v>
      </c>
      <c r="B3" s="4"/>
      <c r="C3" s="4"/>
      <c r="D3" s="4"/>
      <c r="E3" s="4"/>
      <c r="F3" s="4"/>
      <c r="G3" s="231">
        <f>G2</f>
        <v>0</v>
      </c>
      <c r="H3" s="4">
        <f>SUM(H2:H2)</f>
        <v>0</v>
      </c>
      <c r="I3" s="5">
        <f>SUM(I2:I2)</f>
        <v>0</v>
      </c>
    </row>
    <row r="5" spans="1:7" ht="15">
      <c r="A5" s="64" t="s">
        <v>101</v>
      </c>
      <c r="C5" s="240"/>
      <c r="D5" s="197"/>
      <c r="E5" s="197"/>
      <c r="F5" s="197"/>
      <c r="G5" s="197"/>
    </row>
    <row r="6" ht="15" thickBot="1"/>
    <row r="7" ht="29.4" thickBot="1">
      <c r="A7" s="66" t="s">
        <v>27</v>
      </c>
    </row>
    <row r="8" ht="15">
      <c r="G8" s="227"/>
    </row>
    <row r="9" ht="15">
      <c r="A9" s="10" t="s">
        <v>171</v>
      </c>
    </row>
    <row r="10" spans="1:9" ht="15">
      <c r="A10" s="240" t="s">
        <v>286</v>
      </c>
      <c r="B10" s="197"/>
      <c r="C10" s="197"/>
      <c r="D10" s="197"/>
      <c r="E10" s="197"/>
      <c r="F10" s="197"/>
      <c r="G10" s="197"/>
      <c r="H10" s="197"/>
      <c r="I10" s="197"/>
    </row>
  </sheetData>
  <printOptions/>
  <pageMargins left="0.7" right="0.7" top="0.787401575" bottom="0.787401575" header="0.3" footer="0.3"/>
  <pageSetup fitToHeight="1" fitToWidth="1" horizontalDpi="600" verticalDpi="600" orientation="landscape" paperSize="8" scale="7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18"/>
  <sheetViews>
    <sheetView workbookViewId="0" topLeftCell="B1">
      <selection activeCell="C3" sqref="C3"/>
    </sheetView>
  </sheetViews>
  <sheetFormatPr defaultColWidth="8.8515625" defaultRowHeight="15"/>
  <cols>
    <col min="1" max="1" width="8.8515625" style="10" customWidth="1"/>
    <col min="2" max="2" width="51.00390625" style="10" customWidth="1"/>
    <col min="3" max="3" width="35.8515625" style="10" customWidth="1"/>
    <col min="4" max="5" width="22.7109375" style="10" customWidth="1"/>
    <col min="6" max="6" width="27.140625" style="10" customWidth="1"/>
    <col min="7" max="7" width="16.421875" style="10" bestFit="1" customWidth="1"/>
    <col min="8" max="8" width="25.7109375" style="10" customWidth="1"/>
    <col min="9" max="16384" width="8.8515625" style="10" customWidth="1"/>
  </cols>
  <sheetData>
    <row r="1" spans="1:8" ht="15">
      <c r="A1" s="11" t="s">
        <v>102</v>
      </c>
      <c r="B1" s="3" t="s">
        <v>43</v>
      </c>
      <c r="C1" s="14" t="s">
        <v>44</v>
      </c>
      <c r="D1" s="262" t="s">
        <v>23</v>
      </c>
      <c r="E1" s="262" t="s">
        <v>103</v>
      </c>
      <c r="F1" s="262" t="s">
        <v>104</v>
      </c>
      <c r="G1" s="262" t="s">
        <v>17</v>
      </c>
      <c r="H1" s="262" t="s">
        <v>105</v>
      </c>
    </row>
    <row r="2" spans="1:8" ht="35.4" customHeight="1" thickBot="1">
      <c r="A2" s="177"/>
      <c r="B2" s="15" t="s">
        <v>106</v>
      </c>
      <c r="C2" s="16"/>
      <c r="D2" s="263"/>
      <c r="E2" s="263"/>
      <c r="F2" s="263"/>
      <c r="G2" s="263"/>
      <c r="H2" s="263"/>
    </row>
    <row r="3" spans="1:8" ht="70.95" customHeight="1" thickBot="1">
      <c r="A3" s="266" t="s">
        <v>107</v>
      </c>
      <c r="B3" s="268" t="s">
        <v>182</v>
      </c>
      <c r="C3" s="79" t="s">
        <v>264</v>
      </c>
      <c r="D3" s="232"/>
      <c r="E3" s="186">
        <v>5</v>
      </c>
      <c r="F3" s="18">
        <f>D3*E3</f>
        <v>0</v>
      </c>
      <c r="G3" s="18">
        <f>0.21*F3</f>
        <v>0</v>
      </c>
      <c r="H3" s="18">
        <f>F3+G3</f>
        <v>0</v>
      </c>
    </row>
    <row r="4" spans="1:8" ht="66.6" customHeight="1" thickBot="1">
      <c r="A4" s="267"/>
      <c r="B4" s="269"/>
      <c r="C4" s="79" t="s">
        <v>197</v>
      </c>
      <c r="D4" s="80"/>
      <c r="E4" s="187">
        <v>1</v>
      </c>
      <c r="F4" s="81">
        <f>D4*E4</f>
        <v>0</v>
      </c>
      <c r="G4" s="81">
        <f>0.21*F4</f>
        <v>0</v>
      </c>
      <c r="H4" s="81">
        <f>F4+G4</f>
        <v>0</v>
      </c>
    </row>
    <row r="5" spans="1:8" ht="43.8" thickBot="1">
      <c r="A5" s="177" t="s">
        <v>108</v>
      </c>
      <c r="B5" s="178" t="s">
        <v>180</v>
      </c>
      <c r="C5" s="17" t="s">
        <v>198</v>
      </c>
      <c r="D5" s="76"/>
      <c r="E5" s="188">
        <v>1</v>
      </c>
      <c r="F5" s="78">
        <f>D5*E5</f>
        <v>0</v>
      </c>
      <c r="G5" s="78">
        <f>0.21*F5</f>
        <v>0</v>
      </c>
      <c r="H5" s="78">
        <f>F5+G5</f>
        <v>0</v>
      </c>
    </row>
    <row r="6" spans="1:8" ht="15" thickBot="1">
      <c r="A6" s="264" t="s">
        <v>109</v>
      </c>
      <c r="B6" s="265"/>
      <c r="C6" s="77"/>
      <c r="D6" s="19"/>
      <c r="E6" s="19"/>
      <c r="F6" s="20">
        <f>SUM(F3:F5)</f>
        <v>0</v>
      </c>
      <c r="G6" s="4"/>
      <c r="H6" s="5"/>
    </row>
    <row r="8" ht="15">
      <c r="B8" s="64" t="s">
        <v>101</v>
      </c>
    </row>
    <row r="9" ht="15" thickBot="1"/>
    <row r="10" ht="29.4" thickBot="1">
      <c r="B10" s="66" t="s">
        <v>27</v>
      </c>
    </row>
    <row r="12" ht="15">
      <c r="B12" s="10" t="s">
        <v>265</v>
      </c>
    </row>
    <row r="13" ht="15">
      <c r="B13" s="10" t="s">
        <v>196</v>
      </c>
    </row>
    <row r="14" ht="15">
      <c r="B14" s="10" t="s">
        <v>266</v>
      </c>
    </row>
    <row r="15" ht="15">
      <c r="B15" s="10" t="s">
        <v>181</v>
      </c>
    </row>
    <row r="16" ht="15">
      <c r="B16" s="10" t="s">
        <v>267</v>
      </c>
    </row>
    <row r="18" ht="15">
      <c r="B18" s="199"/>
    </row>
  </sheetData>
  <mergeCells count="8">
    <mergeCell ref="H1:H2"/>
    <mergeCell ref="A6:B6"/>
    <mergeCell ref="D1:D2"/>
    <mergeCell ref="E1:E2"/>
    <mergeCell ref="F1:F2"/>
    <mergeCell ref="G1:G2"/>
    <mergeCell ref="A3:A4"/>
    <mergeCell ref="B3:B4"/>
  </mergeCells>
  <printOptions/>
  <pageMargins left="0.7" right="0.7" top="0.787401575" bottom="0.787401575" header="0.3" footer="0.3"/>
  <pageSetup fitToHeight="1" fitToWidth="1" horizontalDpi="600" verticalDpi="600" orientation="landscape" paperSize="8" scale="9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B1AED-B2A9-4403-B6B3-14664EA99292}">
  <sheetPr>
    <pageSetUpPr fitToPage="1"/>
  </sheetPr>
  <dimension ref="A1:D43"/>
  <sheetViews>
    <sheetView tabSelected="1" workbookViewId="0" topLeftCell="A39">
      <selection activeCell="C47" sqref="C47"/>
    </sheetView>
  </sheetViews>
  <sheetFormatPr defaultColWidth="8.8515625" defaultRowHeight="15"/>
  <cols>
    <col min="1" max="1" width="35.8515625" style="10" customWidth="1"/>
    <col min="2" max="2" width="43.421875" style="10" bestFit="1" customWidth="1"/>
    <col min="3" max="3" width="101.00390625" style="10" customWidth="1"/>
    <col min="4" max="4" width="17.28125" style="10" customWidth="1"/>
    <col min="5" max="16384" width="8.8515625" style="10" customWidth="1"/>
  </cols>
  <sheetData>
    <row r="1" spans="1:3" ht="15" thickBot="1">
      <c r="A1" s="163" t="s">
        <v>110</v>
      </c>
      <c r="B1" s="179" t="s">
        <v>111</v>
      </c>
      <c r="C1" s="164" t="s">
        <v>112</v>
      </c>
    </row>
    <row r="2" spans="1:3" ht="172.8">
      <c r="A2" s="270" t="s">
        <v>113</v>
      </c>
      <c r="B2" s="271"/>
      <c r="C2" s="165" t="s">
        <v>250</v>
      </c>
    </row>
    <row r="3" spans="1:3" ht="244.8">
      <c r="A3" s="166" t="s">
        <v>10</v>
      </c>
      <c r="B3" s="180" t="s">
        <v>114</v>
      </c>
      <c r="C3" s="242" t="s">
        <v>288</v>
      </c>
    </row>
    <row r="4" spans="1:3" ht="100.8">
      <c r="A4" s="166" t="s">
        <v>206</v>
      </c>
      <c r="B4" s="181" t="s">
        <v>115</v>
      </c>
      <c r="C4" s="167" t="s">
        <v>272</v>
      </c>
    </row>
    <row r="5" spans="1:3" ht="15">
      <c r="A5" s="166" t="s">
        <v>206</v>
      </c>
      <c r="B5" s="181" t="s">
        <v>116</v>
      </c>
      <c r="C5" s="167" t="s">
        <v>201</v>
      </c>
    </row>
    <row r="6" spans="1:3" ht="15">
      <c r="A6" s="166" t="s">
        <v>206</v>
      </c>
      <c r="B6" s="181" t="s">
        <v>117</v>
      </c>
      <c r="C6" s="167" t="s">
        <v>118</v>
      </c>
    </row>
    <row r="7" spans="1:3" ht="15">
      <c r="A7" s="166" t="s">
        <v>206</v>
      </c>
      <c r="B7" s="182" t="s">
        <v>119</v>
      </c>
      <c r="C7" s="167" t="s">
        <v>120</v>
      </c>
    </row>
    <row r="8" spans="1:3" ht="28.8">
      <c r="A8" s="166" t="s">
        <v>206</v>
      </c>
      <c r="B8" s="182" t="s">
        <v>121</v>
      </c>
      <c r="C8" s="167" t="s">
        <v>207</v>
      </c>
    </row>
    <row r="9" spans="1:3" ht="15">
      <c r="A9" s="166" t="s">
        <v>206</v>
      </c>
      <c r="B9" s="182" t="s">
        <v>122</v>
      </c>
      <c r="C9" s="167" t="s">
        <v>123</v>
      </c>
    </row>
    <row r="10" spans="1:3" ht="43.2">
      <c r="A10" s="166" t="s">
        <v>206</v>
      </c>
      <c r="B10" s="181" t="s">
        <v>202</v>
      </c>
      <c r="C10" s="167" t="s">
        <v>208</v>
      </c>
    </row>
    <row r="11" spans="1:3" ht="43.2">
      <c r="A11" s="166" t="s">
        <v>206</v>
      </c>
      <c r="B11" s="288" t="s">
        <v>289</v>
      </c>
      <c r="C11" s="167" t="s">
        <v>273</v>
      </c>
    </row>
    <row r="12" spans="1:3" ht="28.8">
      <c r="A12" s="166" t="s">
        <v>206</v>
      </c>
      <c r="B12" s="181" t="s">
        <v>209</v>
      </c>
      <c r="C12" s="167" t="s">
        <v>210</v>
      </c>
    </row>
    <row r="13" spans="1:3" ht="43.2">
      <c r="A13" s="166" t="s">
        <v>206</v>
      </c>
      <c r="B13" s="181" t="s">
        <v>211</v>
      </c>
      <c r="C13" s="167" t="s">
        <v>212</v>
      </c>
    </row>
    <row r="14" spans="1:3" ht="43.2">
      <c r="A14" s="168" t="s">
        <v>203</v>
      </c>
      <c r="B14" s="181" t="s">
        <v>115</v>
      </c>
      <c r="C14" s="167" t="s">
        <v>213</v>
      </c>
    </row>
    <row r="15" spans="1:3" ht="86.4">
      <c r="A15" s="168" t="s">
        <v>203</v>
      </c>
      <c r="B15" s="181" t="s">
        <v>125</v>
      </c>
      <c r="C15" s="167" t="s">
        <v>268</v>
      </c>
    </row>
    <row r="16" spans="1:3" ht="43.2">
      <c r="A16" s="168" t="s">
        <v>203</v>
      </c>
      <c r="B16" s="181" t="s">
        <v>124</v>
      </c>
      <c r="C16" s="167" t="s">
        <v>214</v>
      </c>
    </row>
    <row r="17" spans="1:3" ht="43.2">
      <c r="A17" s="166" t="s">
        <v>215</v>
      </c>
      <c r="B17" s="181" t="s">
        <v>115</v>
      </c>
      <c r="C17" s="167" t="s">
        <v>269</v>
      </c>
    </row>
    <row r="18" spans="1:3" ht="144">
      <c r="A18" s="166" t="s">
        <v>215</v>
      </c>
      <c r="B18" s="181" t="s">
        <v>216</v>
      </c>
      <c r="C18" s="167" t="s">
        <v>217</v>
      </c>
    </row>
    <row r="19" spans="1:3" ht="43.2">
      <c r="A19" s="166" t="s">
        <v>215</v>
      </c>
      <c r="B19" s="181" t="s">
        <v>218</v>
      </c>
      <c r="C19" s="167" t="s">
        <v>251</v>
      </c>
    </row>
    <row r="20" spans="1:3" ht="43.2">
      <c r="A20" s="166" t="s">
        <v>215</v>
      </c>
      <c r="B20" s="181" t="s">
        <v>219</v>
      </c>
      <c r="C20" s="167" t="s">
        <v>220</v>
      </c>
    </row>
    <row r="21" spans="1:3" ht="129.6">
      <c r="A21" s="166" t="s">
        <v>215</v>
      </c>
      <c r="B21" s="288" t="s">
        <v>294</v>
      </c>
      <c r="C21" s="242" t="s">
        <v>295</v>
      </c>
    </row>
    <row r="22" spans="1:3" ht="129.6">
      <c r="A22" s="166" t="s">
        <v>215</v>
      </c>
      <c r="B22" s="181" t="s">
        <v>221</v>
      </c>
      <c r="C22" s="167" t="s">
        <v>222</v>
      </c>
    </row>
    <row r="23" spans="1:3" ht="129.6">
      <c r="A23" s="166" t="s">
        <v>215</v>
      </c>
      <c r="B23" s="181" t="s">
        <v>223</v>
      </c>
      <c r="C23" s="167" t="s">
        <v>224</v>
      </c>
    </row>
    <row r="24" spans="1:3" ht="144">
      <c r="A24" s="166" t="s">
        <v>126</v>
      </c>
      <c r="B24" s="181" t="s">
        <v>115</v>
      </c>
      <c r="C24" s="167" t="s">
        <v>225</v>
      </c>
    </row>
    <row r="25" spans="1:3" ht="72">
      <c r="A25" s="166" t="s">
        <v>126</v>
      </c>
      <c r="B25" s="181" t="s">
        <v>226</v>
      </c>
      <c r="C25" s="167" t="s">
        <v>248</v>
      </c>
    </row>
    <row r="26" spans="1:3" ht="43.2">
      <c r="A26" s="166" t="s">
        <v>126</v>
      </c>
      <c r="B26" s="181" t="s">
        <v>227</v>
      </c>
      <c r="C26" s="167" t="s">
        <v>127</v>
      </c>
    </row>
    <row r="27" spans="1:3" ht="129.6">
      <c r="A27" s="169" t="s">
        <v>128</v>
      </c>
      <c r="B27" s="183" t="s">
        <v>115</v>
      </c>
      <c r="C27" s="170" t="s">
        <v>228</v>
      </c>
    </row>
    <row r="28" spans="1:3" ht="28.8">
      <c r="A28" s="169" t="s">
        <v>128</v>
      </c>
      <c r="B28" s="183" t="s">
        <v>129</v>
      </c>
      <c r="C28" s="170" t="s">
        <v>130</v>
      </c>
    </row>
    <row r="29" spans="1:4" ht="28.8">
      <c r="A29" s="169" t="s">
        <v>128</v>
      </c>
      <c r="B29" s="183" t="s">
        <v>229</v>
      </c>
      <c r="C29" s="170" t="s">
        <v>230</v>
      </c>
      <c r="D29" s="199"/>
    </row>
    <row r="30" spans="1:3" ht="28.8">
      <c r="A30" s="169" t="s">
        <v>128</v>
      </c>
      <c r="B30" s="183" t="s">
        <v>231</v>
      </c>
      <c r="C30" s="170" t="s">
        <v>252</v>
      </c>
    </row>
    <row r="31" spans="1:3" ht="28.8">
      <c r="A31" s="169" t="s">
        <v>128</v>
      </c>
      <c r="B31" s="183" t="s">
        <v>232</v>
      </c>
      <c r="C31" s="170" t="s">
        <v>131</v>
      </c>
    </row>
    <row r="32" spans="1:3" ht="28.8">
      <c r="A32" s="169" t="s">
        <v>128</v>
      </c>
      <c r="B32" s="183" t="s">
        <v>233</v>
      </c>
      <c r="C32" s="170" t="s">
        <v>132</v>
      </c>
    </row>
    <row r="33" spans="1:3" ht="28.8">
      <c r="A33" s="169" t="s">
        <v>128</v>
      </c>
      <c r="B33" s="183" t="s">
        <v>234</v>
      </c>
      <c r="C33" s="170" t="s">
        <v>132</v>
      </c>
    </row>
    <row r="34" spans="1:3" ht="28.8">
      <c r="A34" s="169" t="s">
        <v>128</v>
      </c>
      <c r="B34" s="183" t="s">
        <v>133</v>
      </c>
      <c r="C34" s="170" t="s">
        <v>132</v>
      </c>
    </row>
    <row r="35" spans="1:3" ht="28.8">
      <c r="A35" s="169" t="s">
        <v>128</v>
      </c>
      <c r="B35" s="183" t="s">
        <v>134</v>
      </c>
      <c r="C35" s="170" t="s">
        <v>132</v>
      </c>
    </row>
    <row r="36" spans="1:3" ht="28.8">
      <c r="A36" s="169" t="s">
        <v>128</v>
      </c>
      <c r="B36" s="183" t="s">
        <v>135</v>
      </c>
      <c r="C36" s="170" t="s">
        <v>132</v>
      </c>
    </row>
    <row r="37" spans="1:3" ht="28.8">
      <c r="A37" s="169" t="s">
        <v>128</v>
      </c>
      <c r="B37" s="183" t="s">
        <v>136</v>
      </c>
      <c r="C37" s="170" t="s">
        <v>137</v>
      </c>
    </row>
    <row r="38" spans="1:3" ht="28.8">
      <c r="A38" s="169" t="s">
        <v>128</v>
      </c>
      <c r="B38" s="183" t="s">
        <v>235</v>
      </c>
      <c r="C38" s="170" t="s">
        <v>132</v>
      </c>
    </row>
    <row r="39" spans="1:3" ht="72">
      <c r="A39" s="171" t="s">
        <v>138</v>
      </c>
      <c r="B39" s="181" t="s">
        <v>139</v>
      </c>
      <c r="C39" s="167" t="s">
        <v>253</v>
      </c>
    </row>
    <row r="40" spans="1:3" ht="15">
      <c r="A40" s="171" t="s">
        <v>140</v>
      </c>
      <c r="B40" s="181" t="s">
        <v>115</v>
      </c>
      <c r="C40" s="172" t="s">
        <v>141</v>
      </c>
    </row>
    <row r="41" spans="1:3" ht="57.6">
      <c r="A41" s="171" t="s">
        <v>140</v>
      </c>
      <c r="B41" s="181" t="s">
        <v>236</v>
      </c>
      <c r="C41" s="173" t="s">
        <v>237</v>
      </c>
    </row>
    <row r="42" spans="1:3" ht="72">
      <c r="A42" s="169" t="s">
        <v>140</v>
      </c>
      <c r="B42" s="183" t="s">
        <v>238</v>
      </c>
      <c r="C42" s="173" t="s">
        <v>239</v>
      </c>
    </row>
    <row r="43" spans="1:3" ht="43.8" thickBot="1">
      <c r="A43" s="184" t="s">
        <v>140</v>
      </c>
      <c r="B43" s="185" t="s">
        <v>240</v>
      </c>
      <c r="C43" s="174" t="s">
        <v>241</v>
      </c>
    </row>
  </sheetData>
  <mergeCells count="1">
    <mergeCell ref="A2:B2"/>
  </mergeCells>
  <printOptions/>
  <pageMargins left="0.7" right="0.7" top="0.787401575" bottom="0.787401575" header="0.3" footer="0.3"/>
  <pageSetup fitToHeight="0"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2021-05-28T11:23:38Z</dcterms:created>
  <dcterms:modified xsi:type="dcterms:W3CDTF">2022-02-02T15:47:40Z</dcterms:modified>
  <cp:category/>
  <cp:version/>
  <cp:contentType/>
  <cp:contentStatus/>
  <cp:revision>1</cp:revision>
</cp:coreProperties>
</file>