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Rekapitulace stavby" sheetId="1" r:id="rId1"/>
    <sheet name="Smecky-lapol - Stavební ú..." sheetId="2" r:id="rId2"/>
  </sheets>
  <definedNames>
    <definedName name="_xlnm._FilterDatabase" localSheetId="1" hidden="1">'Smecky-lapol - Stavební ú...'!$C$128:$K$207</definedName>
    <definedName name="_xlnm.Print_Titles" localSheetId="0">'Rekapitulace stavby'!$92:$92</definedName>
    <definedName name="_xlnm.Print_Titles" localSheetId="1">'Smecky-lapol - Stavební ú...'!$128:$128</definedName>
    <definedName name="_xlnm.Print_Area" localSheetId="0">'Rekapitulace stavby'!$D$4:$AO$76,'Rekapitulace stavby'!$C$82:$AQ$96</definedName>
    <definedName name="_xlnm.Print_Area" localSheetId="1">'Smecky-lapol - Stavební ú...'!$C$4:$J$76,'Smecky-lapol - Stavební ú...'!$C$82:$J$112,'Smecky-lapol - Stavební ú...'!$C$118:$K$207</definedName>
  </definedNames>
  <calcPr fullCalcOnLoad="1"/>
</workbook>
</file>

<file path=xl/sharedStrings.xml><?xml version="1.0" encoding="utf-8"?>
<sst xmlns="http://schemas.openxmlformats.org/spreadsheetml/2006/main" count="1284" uniqueCount="402">
  <si>
    <t>Export Komplet</t>
  </si>
  <si>
    <t/>
  </si>
  <si>
    <t>2.0</t>
  </si>
  <si>
    <t>ZAMOK</t>
  </si>
  <si>
    <t>False</t>
  </si>
  <si>
    <t>{95971c36-0eb2-49e4-bcf5-0929de46cf88}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</si>
  <si>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</si>
  <si>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</si>
  <si>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</si>
  <si>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</si>
  <si>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</si>
  <si>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</si>
  <si>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</si>
  <si>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</si>
  <si>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Smecky-lapol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</si>
  <si>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</si>
  <si>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</si>
  <si>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místnosti odlučovače tuku vč. jeho výměny, Ve Smečkách 33, Praha 1</t>
  </si>
  <si>
    <t>KSO:</t>
  </si>
  <si>
    <t>CC-CZ:</t>
  </si>
  <si>
    <t>Místo:</t>
  </si>
  <si>
    <t>objekt MZe ČR, Ve Smečkách 33, Praha 1</t>
  </si>
  <si>
    <t>Datum:</t>
  </si>
  <si>
    <t>10. 9. 2020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</si>
  <si>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</si>
  <si>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</si>
  <si>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</si>
  <si>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</si>
  <si>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</si>
  <si>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</si>
  <si>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</si>
  <si>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</si>
  <si>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</si>
  <si>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</si>
  <si>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</si>
  <si>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</si>
  <si>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</si>
  <si>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</si>
  <si>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</si>
  <si>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</si>
  <si>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</si>
  <si>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</si>
  <si>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</si>
  <si>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</si>
  <si>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</si>
  <si>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</si>
  <si>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</si>
  <si>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</si>
  <si>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</si>
  <si>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</si>
  <si>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</si>
  <si>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</si>
  <si>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</si>
  <si>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</si>
  <si>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</si>
  <si>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</si>
  <si>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</si>
  <si>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</si>
  <si>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</si>
  <si>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</si>
  <si>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</si>
  <si>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</si>
  <si>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</si>
  <si>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</si>
  <si>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</si>
  <si>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</si>
  <si>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</si>
  <si>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</si>
  <si>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</si>
  <si>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</si>
  <si>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</si>
  <si>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</si>
  <si>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</si>
  <si>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</si>
  <si>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</si>
  <si>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</si>
  <si>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</si>
  <si>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</si>
  <si>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</si>
  <si>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</si>
  <si>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</si>
  <si>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</si>
  <si>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</si>
  <si>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</si>
  <si>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</si>
  <si>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</si>
  <si>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</si>
  <si>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</si>
  <si>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</si>
  <si>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</si>
  <si>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</si>
  <si>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</si>
  <si>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</si>
  <si>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</si>
  <si>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</si>
  <si>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</si>
  <si>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</si>
  <si>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</si>
  <si>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</si>
  <si>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</si>
  <si>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</si>
  <si>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</si>
  <si>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</si>
  <si>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</si>
  <si>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</si>
  <si>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</si>
  <si>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</si>
  <si>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</si>
  <si>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</si>
  <si>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</si>
  <si>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</si>
  <si>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</si>
  <si>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</si>
  <si>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</si>
  <si>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</si>
  <si>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</si>
  <si>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</si>
  <si>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</si>
  <si>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</si>
  <si>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</si>
  <si>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</si>
  <si>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</si>
  <si>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</si>
  <si>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</si>
  <si>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</si>
  <si>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po odsekání soklu</t>
  </si>
  <si>
    <t>m2</t>
  </si>
  <si>
    <t>CS ÚRS 2020 01</t>
  </si>
  <si>
    <t>4</t>
  </si>
  <si>
    <t>1676079277</t>
  </si>
  <si>
    <t>349231811</t>
  </si>
  <si>
    <t>Úprava  ostění  na rozměr nových dveří</t>
  </si>
  <si>
    <t>kpl</t>
  </si>
  <si>
    <t>826582059</t>
  </si>
  <si>
    <t>349234831</t>
  </si>
  <si>
    <t>Doplnění zdiva po vybourání  zárubně</t>
  </si>
  <si>
    <t>m</t>
  </si>
  <si>
    <t>2089029360</t>
  </si>
  <si>
    <t>6</t>
  </si>
  <si>
    <t>Úpravy povrchů, podlahy a osazování výplní</t>
  </si>
  <si>
    <t>611321141</t>
  </si>
  <si>
    <t>Vápenocementová omítka štuková dvouvrstvá vnitřních stropů rovných nanášená ručně - 70%</t>
  </si>
  <si>
    <t>-213603941</t>
  </si>
  <si>
    <t>5</t>
  </si>
  <si>
    <t>612321141</t>
  </si>
  <si>
    <t>Vápenocementová omítka štuková dvouvrstvá vnitřních stěn nanášená ručně- 70%</t>
  </si>
  <si>
    <t>985772961</t>
  </si>
  <si>
    <t>619995001</t>
  </si>
  <si>
    <t>Začištění omítek kolem oken, dveří, podlah nebo obkladů</t>
  </si>
  <si>
    <t>90836691</t>
  </si>
  <si>
    <t>7</t>
  </si>
  <si>
    <t>631311131</t>
  </si>
  <si>
    <t>Doplnění dosavadních mazanin betonem prostým plochy do 1 m2 tloušťky přes 80 mm</t>
  </si>
  <si>
    <t>m3</t>
  </si>
  <si>
    <t>1715401714</t>
  </si>
  <si>
    <t>8</t>
  </si>
  <si>
    <t>642945111</t>
  </si>
  <si>
    <t>Osazování protipožárních nebo protiplynových zárubní dveří jednokřídlových do 2,5 m2</t>
  </si>
  <si>
    <t>kus</t>
  </si>
  <si>
    <t>-1941120890</t>
  </si>
  <si>
    <t>9</t>
  </si>
  <si>
    <t>Ostatní konstrukce a práce, bourání</t>
  </si>
  <si>
    <t>941111233</t>
  </si>
  <si>
    <t>Pronájem plošiny</t>
  </si>
  <si>
    <t>1528642538</t>
  </si>
  <si>
    <t>10</t>
  </si>
  <si>
    <t>952900005</t>
  </si>
  <si>
    <t>Příloha č.1 - dodávka a montáž technol.zařízení</t>
  </si>
  <si>
    <t>16</t>
  </si>
  <si>
    <t>-293920527</t>
  </si>
  <si>
    <t>11</t>
  </si>
  <si>
    <t>952900001</t>
  </si>
  <si>
    <t>Dokončovací práce</t>
  </si>
  <si>
    <t>-410257674</t>
  </si>
  <si>
    <t>12</t>
  </si>
  <si>
    <t>952900002</t>
  </si>
  <si>
    <t>Osazení stáv.rozvodů do el.žlabů a kastlíků</t>
  </si>
  <si>
    <t>-1206444657</t>
  </si>
  <si>
    <t>13</t>
  </si>
  <si>
    <t>952900003</t>
  </si>
  <si>
    <t>Odvětrání potrubím DN 200 vč. trubního  ventilátoru  a kotvení</t>
  </si>
  <si>
    <t>88870150</t>
  </si>
  <si>
    <t>14</t>
  </si>
  <si>
    <t>949101112</t>
  </si>
  <si>
    <t>Lešení pomocné pro objekty pozemních staveb s lešeňovou podlahou v do 3,5 m zatížení do 150 kg/m2</t>
  </si>
  <si>
    <t>468607217</t>
  </si>
  <si>
    <t>952901111</t>
  </si>
  <si>
    <t>Vyčištění budov bytové a občanské výstavby při výšce podlaží do 4 m</t>
  </si>
  <si>
    <t>899202676</t>
  </si>
  <si>
    <t>977151126</t>
  </si>
  <si>
    <t>Jádrové vrty diamantovými korunkami do D 225 mm do stavebních materiálů</t>
  </si>
  <si>
    <t>1191176407</t>
  </si>
  <si>
    <t>17</t>
  </si>
  <si>
    <t>985112112</t>
  </si>
  <si>
    <t>Odsekání degradovaného betonu stěn tl do 30 mm</t>
  </si>
  <si>
    <t>-1242223301</t>
  </si>
  <si>
    <t>18</t>
  </si>
  <si>
    <t>985112132</t>
  </si>
  <si>
    <t>Odsekání degradovaného betonu rubu kleneb a podlah tl do 30 mm</t>
  </si>
  <si>
    <t>2010860525</t>
  </si>
  <si>
    <t>19</t>
  </si>
  <si>
    <t>985121121</t>
  </si>
  <si>
    <t>Tryskání degradovaného betonu  vodou</t>
  </si>
  <si>
    <t>1676665651</t>
  </si>
  <si>
    <t>20</t>
  </si>
  <si>
    <t>965081222</t>
  </si>
  <si>
    <t xml:space="preserve">Bourání podlah z dlaždic keramických </t>
  </si>
  <si>
    <t>-1900995687</t>
  </si>
  <si>
    <t>965081611</t>
  </si>
  <si>
    <t>Odsekání soklů rovných</t>
  </si>
  <si>
    <t>-289566453</t>
  </si>
  <si>
    <t>22</t>
  </si>
  <si>
    <t>968072455</t>
  </si>
  <si>
    <t>Vybourání kovových dveřních zárubní pl do 2 m2</t>
  </si>
  <si>
    <t>1991476742</t>
  </si>
  <si>
    <t>23</t>
  </si>
  <si>
    <t>766691914</t>
  </si>
  <si>
    <t>Vyvěšení nebo zavěšení dřevěných křídel dveří pl do 2 m2</t>
  </si>
  <si>
    <t>2051497633</t>
  </si>
  <si>
    <t>24</t>
  </si>
  <si>
    <t>978011191</t>
  </si>
  <si>
    <t>Otlučení (osekání) vnitřní vápenné nebo vápenocementové omítky stropů v rozsahu do 100 %</t>
  </si>
  <si>
    <t>-1895718461</t>
  </si>
  <si>
    <t>25</t>
  </si>
  <si>
    <t>978013191</t>
  </si>
  <si>
    <t>Otlučení (osekání) vnitřní vápenné nebo vápenocementové omítky stěn v rozsahu do 100 %</t>
  </si>
  <si>
    <t>307537586</t>
  </si>
  <si>
    <t>26</t>
  </si>
  <si>
    <t>985311113</t>
  </si>
  <si>
    <t>Reprofilace stěn cementovými sanačními maltami tl 30 mm</t>
  </si>
  <si>
    <t>1883265818</t>
  </si>
  <si>
    <t>27</t>
  </si>
  <si>
    <t>985311313</t>
  </si>
  <si>
    <t>Reprofilace  podlah cementovými  maltami tl 30 mm</t>
  </si>
  <si>
    <t>-89629427</t>
  </si>
  <si>
    <t>28</t>
  </si>
  <si>
    <t>985139111</t>
  </si>
  <si>
    <t>Příplatek k očištění ploch za práci ve stísněném prostoru</t>
  </si>
  <si>
    <t>-1627849085</t>
  </si>
  <si>
    <t>29</t>
  </si>
  <si>
    <t>985324221</t>
  </si>
  <si>
    <t xml:space="preserve">Ochranný  nátěr betonu dvojnásobný </t>
  </si>
  <si>
    <t>CS ÚRS 2017 01</t>
  </si>
  <si>
    <t>-1466558569</t>
  </si>
  <si>
    <t>30</t>
  </si>
  <si>
    <t>985324911</t>
  </si>
  <si>
    <t>Příplatek k cenám ochranných nátěrů betonu za práci ve stísněném prostoru</t>
  </si>
  <si>
    <t>-307273275</t>
  </si>
  <si>
    <t>997</t>
  </si>
  <si>
    <t>Přesun sutě</t>
  </si>
  <si>
    <t>31</t>
  </si>
  <si>
    <t>997013213</t>
  </si>
  <si>
    <t>Vnitrostaveništní doprava suti a vybouraných hmot pro budovy v do 12 m ručně</t>
  </si>
  <si>
    <t>t</t>
  </si>
  <si>
    <t>-1234050401</t>
  </si>
  <si>
    <t>32</t>
  </si>
  <si>
    <t>997013219</t>
  </si>
  <si>
    <t>Příplatek k vnitrostaveništní dopravě suti a vybouraných hmot za zvětšenou dopravu suti ZKD 10 m</t>
  </si>
  <si>
    <t>-1102940283</t>
  </si>
  <si>
    <t>33</t>
  </si>
  <si>
    <t>997013501</t>
  </si>
  <si>
    <t>Odvoz suti a vybouraných hmot na skládku nebo meziskládku do 1 km se složením</t>
  </si>
  <si>
    <t>1801622468</t>
  </si>
  <si>
    <t>34</t>
  </si>
  <si>
    <t>997013509</t>
  </si>
  <si>
    <t>Příplatek k odvozu suti a vybouraných hmot na skládku ZKD 1 km přes 1 km</t>
  </si>
  <si>
    <t>-2000530134</t>
  </si>
  <si>
    <t>35</t>
  </si>
  <si>
    <t>997013631</t>
  </si>
  <si>
    <t>Poplatek za uložení na skládce (skládkovné) stavebního odpadu směsného kód odpadu 17 09 04</t>
  </si>
  <si>
    <t>-417638276</t>
  </si>
  <si>
    <t>998</t>
  </si>
  <si>
    <t>Přesun hmot</t>
  </si>
  <si>
    <t>36</t>
  </si>
  <si>
    <t>998011002</t>
  </si>
  <si>
    <t xml:space="preserve">Přesun hmot pro budovy zděné </t>
  </si>
  <si>
    <t>-482903336</t>
  </si>
  <si>
    <t>PSV</t>
  </si>
  <si>
    <t>Práce a dodávky PSV</t>
  </si>
  <si>
    <t>767</t>
  </si>
  <si>
    <t>Konstrukce zámečnické</t>
  </si>
  <si>
    <t>37</t>
  </si>
  <si>
    <t>767646510</t>
  </si>
  <si>
    <t>Montáž dveří plynotěsných</t>
  </si>
  <si>
    <t>1874774882</t>
  </si>
  <si>
    <t>38</t>
  </si>
  <si>
    <t>M</t>
  </si>
  <si>
    <t>61180001</t>
  </si>
  <si>
    <t>Plynotěsné dveře 80/197 vč. systémové zárubně</t>
  </si>
  <si>
    <t>-213536427</t>
  </si>
  <si>
    <t>39</t>
  </si>
  <si>
    <t>998767202</t>
  </si>
  <si>
    <t xml:space="preserve">Přesun hmot </t>
  </si>
  <si>
    <t>%</t>
  </si>
  <si>
    <t>396054857</t>
  </si>
  <si>
    <t>771</t>
  </si>
  <si>
    <t>Podlahy z dlaždic</t>
  </si>
  <si>
    <t>40</t>
  </si>
  <si>
    <t>771474114</t>
  </si>
  <si>
    <t>Montáž soklů z dlaždic keramických rovných flexibilní lepidlo v do 150 mm</t>
  </si>
  <si>
    <t>-1759102179</t>
  </si>
  <si>
    <t>41</t>
  </si>
  <si>
    <t>59761430</t>
  </si>
  <si>
    <t xml:space="preserve">dlažba keramická </t>
  </si>
  <si>
    <t>220076047</t>
  </si>
  <si>
    <t>42</t>
  </si>
  <si>
    <t>771151012</t>
  </si>
  <si>
    <t>Samonivelační stěrka podlah po vybourání dlaždic</t>
  </si>
  <si>
    <t>-1027644346</t>
  </si>
  <si>
    <t>43</t>
  </si>
  <si>
    <t>771121011</t>
  </si>
  <si>
    <t>Nátěr penetrační na podlahu</t>
  </si>
  <si>
    <t>1601486690</t>
  </si>
  <si>
    <t>44</t>
  </si>
  <si>
    <t>771574261</t>
  </si>
  <si>
    <t>Montáž podlah keramických velkoformát pro mechanické zatížení protiskluzných lepených flexibilním lepidlem do 4 ks/ m2</t>
  </si>
  <si>
    <t>-204280884</t>
  </si>
  <si>
    <t>45</t>
  </si>
  <si>
    <t>59761409</t>
  </si>
  <si>
    <t xml:space="preserve">dlažba keramická slinutá protiskluzná </t>
  </si>
  <si>
    <t>-242884124</t>
  </si>
  <si>
    <t>46</t>
  </si>
  <si>
    <t>998771202</t>
  </si>
  <si>
    <t>305355656</t>
  </si>
  <si>
    <t>783</t>
  </si>
  <si>
    <t>Dokončovací práce - nátěry</t>
  </si>
  <si>
    <t>47</t>
  </si>
  <si>
    <t>783601775</t>
  </si>
  <si>
    <t>Odmaštění vodou ředitelným odmašťovačem potrubí DN do 200 mm</t>
  </si>
  <si>
    <t>-423654335</t>
  </si>
  <si>
    <t>48</t>
  </si>
  <si>
    <t>783634581</t>
  </si>
  <si>
    <t>Základní jednonásobný epoxidový nátěr potrubí DN do 200 mm</t>
  </si>
  <si>
    <t>-1113715676</t>
  </si>
  <si>
    <t>49</t>
  </si>
  <si>
    <t>783634651</t>
  </si>
  <si>
    <t>Základní antikorozní jednonásobný epoxidový nátěr potrubí DN do 50 mm</t>
  </si>
  <si>
    <t>-1382878114</t>
  </si>
  <si>
    <t>50</t>
  </si>
  <si>
    <t>783637611</t>
  </si>
  <si>
    <t>Krycí dvojnásobný epoxidový nátěr potrubí DN do 50 mm</t>
  </si>
  <si>
    <t>-2112970511</t>
  </si>
  <si>
    <t>51</t>
  </si>
  <si>
    <t>783801203</t>
  </si>
  <si>
    <t>Okartáčování omítek před provedením nátěru</t>
  </si>
  <si>
    <t>-789742687</t>
  </si>
  <si>
    <t>52</t>
  </si>
  <si>
    <t>783813131</t>
  </si>
  <si>
    <t>Penetrační syntetický nátěr hladkých, tenkovrstvých zrnitých a štukových omítek</t>
  </si>
  <si>
    <t>1397962093</t>
  </si>
  <si>
    <t>53</t>
  </si>
  <si>
    <t>783817421</t>
  </si>
  <si>
    <t>Krycí dvojnásobný  nátěr hladkých, zrnitých tenkovrstvých nebo štukových omítek</t>
  </si>
  <si>
    <t>-1743595492</t>
  </si>
  <si>
    <t>784</t>
  </si>
  <si>
    <t>Dokončovací práce - malby a tapety</t>
  </si>
  <si>
    <t>54</t>
  </si>
  <si>
    <t>784110001</t>
  </si>
  <si>
    <t>Malby</t>
  </si>
  <si>
    <t>1997740082</t>
  </si>
  <si>
    <t>VRN</t>
  </si>
  <si>
    <t>Vedlejší rozpočtové náklady</t>
  </si>
  <si>
    <t>VRN3</t>
  </si>
  <si>
    <t>Zařízení staveniště</t>
  </si>
  <si>
    <t>55</t>
  </si>
  <si>
    <t>031002000.1</t>
  </si>
  <si>
    <t>Související práce pro zařízení staveniště</t>
  </si>
  <si>
    <t>…</t>
  </si>
  <si>
    <t>1024</t>
  </si>
  <si>
    <t>-1821458390</t>
  </si>
  <si>
    <t>VRN4</t>
  </si>
  <si>
    <t>Inženýrská činnost</t>
  </si>
  <si>
    <t>56</t>
  </si>
  <si>
    <t>041103000</t>
  </si>
  <si>
    <t>Autorský dozor projektanta</t>
  </si>
  <si>
    <t>539890594</t>
  </si>
  <si>
    <t>57</t>
  </si>
  <si>
    <t>045002000</t>
  </si>
  <si>
    <t>Kompletační a koordinační činnost</t>
  </si>
  <si>
    <t>2016359994</t>
  </si>
  <si>
    <t>VRN6</t>
  </si>
  <si>
    <t>Územní vlivy</t>
  </si>
  <si>
    <t>58</t>
  </si>
  <si>
    <t>062002000.1</t>
  </si>
  <si>
    <t>Ztížené dopravní podmínky</t>
  </si>
  <si>
    <t>1398384719</t>
  </si>
  <si>
    <t>59</t>
  </si>
  <si>
    <t>065002000.1</t>
  </si>
  <si>
    <t>Mimostaveništní doprava materiálů</t>
  </si>
  <si>
    <t>878903313</t>
  </si>
  <si>
    <t>VRN7</t>
  </si>
  <si>
    <t>Provozní vlivy</t>
  </si>
  <si>
    <t>60</t>
  </si>
  <si>
    <t>071002000.1</t>
  </si>
  <si>
    <t>Provoz investora, třetích osob</t>
  </si>
  <si>
    <t>-317672049</t>
  </si>
  <si>
    <t>VRN8</t>
  </si>
  <si>
    <t>Přesun stavebních kapacit</t>
  </si>
  <si>
    <t>61</t>
  </si>
  <si>
    <t>084003000.1</t>
  </si>
  <si>
    <t>za práci v noci, o sobotách a nedělích, ve státem uznaný svátek</t>
  </si>
  <si>
    <t>-1393213524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</si>
</sst>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 locked="0"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 applyProtection="1">
      <alignment vertical="center"/>
      <protection/>
    </xf>
    <xf numFmtId="0" fontId="5" fillId="19" borderId="15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0" fillId="19" borderId="0" xfId="0" applyFont="1" applyFill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8" fillId="0" borderId="26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6" fillId="0" borderId="27" xfId="0" applyNumberFormat="1" applyFont="1" applyBorder="1" applyAlignment="1" applyProtection="1">
      <alignment vertical="center"/>
      <protection/>
    </xf>
    <xf numFmtId="4" fontId="26" fillId="0" borderId="28" xfId="0" applyNumberFormat="1" applyFont="1" applyBorder="1" applyAlignment="1" applyProtection="1">
      <alignment vertical="center"/>
      <protection/>
    </xf>
    <xf numFmtId="166" fontId="26" fillId="0" borderId="28" xfId="0" applyNumberFormat="1" applyFont="1" applyBorder="1" applyAlignment="1" applyProtection="1">
      <alignment vertical="center"/>
      <protection/>
    </xf>
    <xf numFmtId="4" fontId="26" fillId="0" borderId="29" xfId="0" applyNumberFormat="1" applyFont="1" applyBorder="1" applyAlignment="1" applyProtection="1">
      <alignment vertical="center"/>
      <protection/>
    </xf>
    <xf numFmtId="4" fontId="15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19" borderId="0" xfId="0" applyFont="1" applyFill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5" fillId="19" borderId="16" xfId="0" applyFont="1" applyFill="1" applyBorder="1" applyAlignment="1">
      <alignment horizontal="right" vertical="center"/>
    </xf>
    <xf numFmtId="0" fontId="5" fillId="19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 applyProtection="1">
      <alignment vertical="center"/>
      <protection locked="0"/>
    </xf>
    <xf numFmtId="4" fontId="5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20" fillId="19" borderId="0" xfId="0" applyFont="1" applyFill="1" applyAlignment="1" applyProtection="1">
      <alignment horizontal="left" vertical="center"/>
      <protection/>
    </xf>
    <xf numFmtId="0" fontId="0" fillId="19" borderId="0" xfId="0" applyFont="1" applyFill="1" applyAlignment="1" applyProtection="1">
      <alignment vertical="center"/>
      <protection locked="0"/>
    </xf>
    <xf numFmtId="0" fontId="20" fillId="19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 locked="0"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 locked="0"/>
    </xf>
    <xf numFmtId="4" fontId="8" fillId="0" borderId="28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19" borderId="22" xfId="0" applyFont="1" applyFill="1" applyBorder="1" applyAlignment="1" applyProtection="1">
      <alignment horizontal="center" vertical="center" wrapText="1"/>
      <protection/>
    </xf>
    <xf numFmtId="0" fontId="20" fillId="19" borderId="23" xfId="0" applyFont="1" applyFill="1" applyBorder="1" applyAlignment="1" applyProtection="1">
      <alignment horizontal="center" vertical="center" wrapText="1"/>
      <protection/>
    </xf>
    <xf numFmtId="0" fontId="20" fillId="19" borderId="23" xfId="0" applyFont="1" applyFill="1" applyBorder="1" applyAlignment="1" applyProtection="1">
      <alignment horizontal="center" vertical="center" wrapText="1"/>
      <protection locked="0"/>
    </xf>
    <xf numFmtId="0" fontId="20" fillId="19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/>
      <protection/>
    </xf>
    <xf numFmtId="166" fontId="28" fillId="0" borderId="20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7" fontId="20" fillId="0" borderId="31" xfId="0" applyNumberFormat="1" applyFont="1" applyBorder="1" applyAlignment="1" applyProtection="1">
      <alignment vertical="center"/>
      <protection/>
    </xf>
    <xf numFmtId="4" fontId="20" fillId="18" borderId="31" xfId="0" applyNumberFormat="1" applyFont="1" applyFill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/>
    </xf>
    <xf numFmtId="0" fontId="21" fillId="18" borderId="26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31" xfId="0" applyFont="1" applyBorder="1" applyAlignment="1" applyProtection="1">
      <alignment horizontal="center" vertical="center"/>
      <protection/>
    </xf>
    <xf numFmtId="49" fontId="30" fillId="0" borderId="31" xfId="0" applyNumberFormat="1" applyFont="1" applyBorder="1" applyAlignment="1" applyProtection="1">
      <alignment horizontal="left" vertical="center" wrapText="1"/>
      <protection/>
    </xf>
    <xf numFmtId="0" fontId="30" fillId="0" borderId="31" xfId="0" applyFont="1" applyBorder="1" applyAlignment="1" applyProtection="1">
      <alignment horizontal="left" vertical="center" wrapText="1"/>
      <protection/>
    </xf>
    <xf numFmtId="0" fontId="30" fillId="0" borderId="31" xfId="0" applyFont="1" applyBorder="1" applyAlignment="1" applyProtection="1">
      <alignment horizontal="center" vertical="center" wrapText="1"/>
      <protection/>
    </xf>
    <xf numFmtId="167" fontId="30" fillId="0" borderId="31" xfId="0" applyNumberFormat="1" applyFont="1" applyBorder="1" applyAlignment="1" applyProtection="1">
      <alignment vertical="center"/>
      <protection/>
    </xf>
    <xf numFmtId="4" fontId="30" fillId="18" borderId="31" xfId="0" applyNumberFormat="1" applyFont="1" applyFill="1" applyBorder="1" applyAlignment="1" applyProtection="1">
      <alignment vertical="center"/>
      <protection locked="0"/>
    </xf>
    <xf numFmtId="4" fontId="30" fillId="0" borderId="31" xfId="0" applyNumberFormat="1" applyFont="1" applyBorder="1" applyAlignment="1" applyProtection="1">
      <alignment vertical="center"/>
      <protection/>
    </xf>
    <xf numFmtId="0" fontId="31" fillId="0" borderId="12" xfId="0" applyFont="1" applyBorder="1" applyAlignment="1">
      <alignment vertical="center"/>
    </xf>
    <xf numFmtId="0" fontId="30" fillId="18" borderId="26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167" fontId="20" fillId="18" borderId="31" xfId="0" applyNumberFormat="1" applyFont="1" applyFill="1" applyBorder="1" applyAlignment="1" applyProtection="1">
      <alignment vertical="center"/>
      <protection locked="0"/>
    </xf>
    <xf numFmtId="0" fontId="21" fillId="18" borderId="27" xfId="0" applyFont="1" applyFill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21" fillId="0" borderId="28" xfId="0" applyNumberFormat="1" applyFont="1" applyBorder="1" applyAlignment="1" applyProtection="1">
      <alignment vertical="center"/>
      <protection/>
    </xf>
    <xf numFmtId="166" fontId="21" fillId="0" borderId="29" xfId="0" applyNumberFormat="1" applyFont="1" applyBorder="1" applyAlignment="1" applyProtection="1">
      <alignment vertical="center"/>
      <protection/>
    </xf>
    <xf numFmtId="4" fontId="5" fillId="19" borderId="16" xfId="0" applyNumberFormat="1" applyFont="1" applyFill="1" applyBorder="1" applyAlignment="1" applyProtection="1">
      <alignment vertical="center"/>
      <protection/>
    </xf>
    <xf numFmtId="0" fontId="0" fillId="19" borderId="30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18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20" fillId="19" borderId="15" xfId="0" applyFont="1" applyFill="1" applyBorder="1" applyAlignment="1" applyProtection="1">
      <alignment horizontal="center" vertical="center"/>
      <protection/>
    </xf>
    <xf numFmtId="0" fontId="20" fillId="19" borderId="16" xfId="0" applyFont="1" applyFill="1" applyBorder="1" applyAlignment="1" applyProtection="1">
      <alignment horizontal="left" vertical="center"/>
      <protection/>
    </xf>
    <xf numFmtId="0" fontId="20" fillId="19" borderId="16" xfId="0" applyFont="1" applyFill="1" applyBorder="1" applyAlignment="1" applyProtection="1">
      <alignment horizontal="center" vertical="center"/>
      <protection/>
    </xf>
    <xf numFmtId="0" fontId="20" fillId="19" borderId="16" xfId="0" applyFont="1" applyFill="1" applyBorder="1" applyAlignment="1" applyProtection="1">
      <alignment horizontal="right" vertical="center"/>
      <protection/>
    </xf>
    <xf numFmtId="0" fontId="20" fillId="19" borderId="30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19" borderId="16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18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7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7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28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18"/>
      <c r="AQ5" s="18"/>
      <c r="AR5" s="16"/>
      <c r="BE5" s="225" t="s">
        <v>15</v>
      </c>
      <c r="BS5" s="13" t="s">
        <v>6</v>
      </c>
    </row>
    <row r="6" spans="2:71" ht="36.7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30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18"/>
      <c r="AQ6" s="18"/>
      <c r="AR6" s="16"/>
      <c r="BE6" s="226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26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26"/>
      <c r="BS8" s="13" t="s">
        <v>6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26"/>
      <c r="BS9" s="13" t="s">
        <v>6</v>
      </c>
    </row>
    <row r="10" spans="2:7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26"/>
      <c r="BS10" s="13" t="s">
        <v>6</v>
      </c>
    </row>
    <row r="11" spans="2:71" ht="1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26"/>
      <c r="BS11" s="13" t="s">
        <v>6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26"/>
      <c r="BS12" s="13" t="s">
        <v>6</v>
      </c>
    </row>
    <row r="13" spans="2:71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26"/>
      <c r="BS13" s="13" t="s">
        <v>6</v>
      </c>
    </row>
    <row r="14" spans="2:71" ht="12.75">
      <c r="B14" s="17"/>
      <c r="C14" s="18"/>
      <c r="D14" s="18"/>
      <c r="E14" s="231" t="s">
        <v>29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26"/>
      <c r="BS14" s="13" t="s">
        <v>6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26"/>
      <c r="BS15" s="13" t="s">
        <v>4</v>
      </c>
    </row>
    <row r="16" spans="2:71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26"/>
      <c r="BS16" s="13" t="s">
        <v>4</v>
      </c>
    </row>
    <row r="17" spans="2:71" ht="18" customHeight="1">
      <c r="B17" s="17"/>
      <c r="C17" s="18"/>
      <c r="D17" s="18"/>
      <c r="E17" s="23" t="s">
        <v>26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26"/>
      <c r="BS17" s="13" t="s">
        <v>31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26"/>
      <c r="BS18" s="13" t="s">
        <v>6</v>
      </c>
    </row>
    <row r="19" spans="2:71" ht="12" customHeight="1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26"/>
      <c r="BS19" s="13" t="s">
        <v>6</v>
      </c>
    </row>
    <row r="20" spans="2:71" ht="18" customHeight="1">
      <c r="B20" s="17"/>
      <c r="C20" s="18"/>
      <c r="D20" s="18"/>
      <c r="E20" s="23" t="s">
        <v>26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26"/>
      <c r="BS20" s="13" t="s">
        <v>31</v>
      </c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26"/>
    </row>
    <row r="22" spans="2:57" ht="12" customHeight="1">
      <c r="B22" s="17"/>
      <c r="C22" s="18"/>
      <c r="D22" s="25" t="s">
        <v>33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26"/>
    </row>
    <row r="23" spans="2:57" ht="16.5" customHeight="1">
      <c r="B23" s="17"/>
      <c r="C23" s="18"/>
      <c r="D23" s="18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8"/>
      <c r="AP23" s="18"/>
      <c r="AQ23" s="18"/>
      <c r="AR23" s="16"/>
      <c r="BE23" s="226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26"/>
    </row>
    <row r="25" spans="2:57" ht="6.7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26"/>
    </row>
    <row r="26" spans="1:57" s="1" customFormat="1" ht="25.5" customHeight="1">
      <c r="A26" s="30"/>
      <c r="B26" s="31"/>
      <c r="C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97">
        <f>ROUND(AG94,2)</f>
        <v>0</v>
      </c>
      <c r="AL26" s="260"/>
      <c r="AM26" s="260"/>
      <c r="AN26" s="260"/>
      <c r="AO26" s="260"/>
      <c r="AP26" s="32"/>
      <c r="AQ26" s="32"/>
      <c r="AR26" s="35"/>
      <c r="BE26" s="226"/>
    </row>
    <row r="27" spans="1:57" s="1" customFormat="1" ht="6.7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6"/>
    </row>
    <row r="28" spans="1:57" s="1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1" t="s">
        <v>35</v>
      </c>
      <c r="M28" s="261"/>
      <c r="N28" s="261"/>
      <c r="O28" s="261"/>
      <c r="P28" s="261"/>
      <c r="Q28" s="32"/>
      <c r="R28" s="32"/>
      <c r="S28" s="32"/>
      <c r="T28" s="32"/>
      <c r="U28" s="32"/>
      <c r="V28" s="32"/>
      <c r="W28" s="261" t="s">
        <v>36</v>
      </c>
      <c r="X28" s="261"/>
      <c r="Y28" s="261"/>
      <c r="Z28" s="261"/>
      <c r="AA28" s="261"/>
      <c r="AB28" s="261"/>
      <c r="AC28" s="261"/>
      <c r="AD28" s="261"/>
      <c r="AE28" s="261"/>
      <c r="AF28" s="32"/>
      <c r="AG28" s="32"/>
      <c r="AH28" s="32"/>
      <c r="AI28" s="32"/>
      <c r="AJ28" s="32"/>
      <c r="AK28" s="261" t="s">
        <v>37</v>
      </c>
      <c r="AL28" s="261"/>
      <c r="AM28" s="261"/>
      <c r="AN28" s="261"/>
      <c r="AO28" s="261"/>
      <c r="AP28" s="32"/>
      <c r="AQ28" s="32"/>
      <c r="AR28" s="35"/>
      <c r="BE28" s="226"/>
    </row>
    <row r="29" spans="2:57" s="2" customFormat="1" ht="14.25" customHeight="1">
      <c r="B29" s="36"/>
      <c r="C29" s="37"/>
      <c r="D29" s="25" t="s">
        <v>38</v>
      </c>
      <c r="E29" s="37"/>
      <c r="F29" s="25" t="s">
        <v>39</v>
      </c>
      <c r="G29" s="37"/>
      <c r="H29" s="37"/>
      <c r="I29" s="37"/>
      <c r="J29" s="37"/>
      <c r="K29" s="37"/>
      <c r="L29" s="257">
        <v>0.21</v>
      </c>
      <c r="M29" s="256"/>
      <c r="N29" s="256"/>
      <c r="O29" s="256"/>
      <c r="P29" s="256"/>
      <c r="Q29" s="37"/>
      <c r="R29" s="37"/>
      <c r="S29" s="37"/>
      <c r="T29" s="37"/>
      <c r="U29" s="37"/>
      <c r="V29" s="37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F29" s="37"/>
      <c r="AG29" s="37"/>
      <c r="AH29" s="37"/>
      <c r="AI29" s="37"/>
      <c r="AJ29" s="37"/>
      <c r="AK29" s="255">
        <f>ROUND(AV94,2)</f>
        <v>0</v>
      </c>
      <c r="AL29" s="256"/>
      <c r="AM29" s="256"/>
      <c r="AN29" s="256"/>
      <c r="AO29" s="256"/>
      <c r="AP29" s="37"/>
      <c r="AQ29" s="37"/>
      <c r="AR29" s="38"/>
      <c r="BE29" s="227"/>
    </row>
    <row r="30" spans="2:57" s="2" customFormat="1" ht="14.25" customHeight="1">
      <c r="B30" s="36"/>
      <c r="C30" s="37"/>
      <c r="D30" s="37"/>
      <c r="E30" s="37"/>
      <c r="F30" s="25" t="s">
        <v>40</v>
      </c>
      <c r="G30" s="37"/>
      <c r="H30" s="37"/>
      <c r="I30" s="37"/>
      <c r="J30" s="37"/>
      <c r="K30" s="37"/>
      <c r="L30" s="257">
        <v>0.15</v>
      </c>
      <c r="M30" s="256"/>
      <c r="N30" s="256"/>
      <c r="O30" s="256"/>
      <c r="P30" s="256"/>
      <c r="Q30" s="37"/>
      <c r="R30" s="37"/>
      <c r="S30" s="37"/>
      <c r="T30" s="37"/>
      <c r="U30" s="37"/>
      <c r="V30" s="37"/>
      <c r="W30" s="255">
        <f>ROUND(BA94,2)</f>
        <v>0</v>
      </c>
      <c r="X30" s="256"/>
      <c r="Y30" s="256"/>
      <c r="Z30" s="256"/>
      <c r="AA30" s="256"/>
      <c r="AB30" s="256"/>
      <c r="AC30" s="256"/>
      <c r="AD30" s="256"/>
      <c r="AE30" s="256"/>
      <c r="AF30" s="37"/>
      <c r="AG30" s="37"/>
      <c r="AH30" s="37"/>
      <c r="AI30" s="37"/>
      <c r="AJ30" s="37"/>
      <c r="AK30" s="255">
        <f>ROUND(AW94,2)</f>
        <v>0</v>
      </c>
      <c r="AL30" s="256"/>
      <c r="AM30" s="256"/>
      <c r="AN30" s="256"/>
      <c r="AO30" s="256"/>
      <c r="AP30" s="37"/>
      <c r="AQ30" s="37"/>
      <c r="AR30" s="38"/>
      <c r="BE30" s="227"/>
    </row>
    <row r="31" spans="2:57" s="2" customFormat="1" ht="14.25" customHeight="1" hidden="1">
      <c r="B31" s="36"/>
      <c r="C31" s="37"/>
      <c r="D31" s="37"/>
      <c r="E31" s="37"/>
      <c r="F31" s="25" t="s">
        <v>41</v>
      </c>
      <c r="G31" s="37"/>
      <c r="H31" s="37"/>
      <c r="I31" s="37"/>
      <c r="J31" s="37"/>
      <c r="K31" s="37"/>
      <c r="L31" s="257">
        <v>0.21</v>
      </c>
      <c r="M31" s="256"/>
      <c r="N31" s="256"/>
      <c r="O31" s="256"/>
      <c r="P31" s="256"/>
      <c r="Q31" s="37"/>
      <c r="R31" s="37"/>
      <c r="S31" s="37"/>
      <c r="T31" s="37"/>
      <c r="U31" s="37"/>
      <c r="V31" s="37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F31" s="37"/>
      <c r="AG31" s="37"/>
      <c r="AH31" s="37"/>
      <c r="AI31" s="37"/>
      <c r="AJ31" s="37"/>
      <c r="AK31" s="255">
        <v>0</v>
      </c>
      <c r="AL31" s="256"/>
      <c r="AM31" s="256"/>
      <c r="AN31" s="256"/>
      <c r="AO31" s="256"/>
      <c r="AP31" s="37"/>
      <c r="AQ31" s="37"/>
      <c r="AR31" s="38"/>
      <c r="BE31" s="227"/>
    </row>
    <row r="32" spans="2:57" s="2" customFormat="1" ht="14.25" customHeight="1" hidden="1">
      <c r="B32" s="36"/>
      <c r="C32" s="37"/>
      <c r="D32" s="37"/>
      <c r="E32" s="37"/>
      <c r="F32" s="25" t="s">
        <v>42</v>
      </c>
      <c r="G32" s="37"/>
      <c r="H32" s="37"/>
      <c r="I32" s="37"/>
      <c r="J32" s="37"/>
      <c r="K32" s="37"/>
      <c r="L32" s="257">
        <v>0.15</v>
      </c>
      <c r="M32" s="256"/>
      <c r="N32" s="256"/>
      <c r="O32" s="256"/>
      <c r="P32" s="256"/>
      <c r="Q32" s="37"/>
      <c r="R32" s="37"/>
      <c r="S32" s="37"/>
      <c r="T32" s="37"/>
      <c r="U32" s="37"/>
      <c r="V32" s="37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F32" s="37"/>
      <c r="AG32" s="37"/>
      <c r="AH32" s="37"/>
      <c r="AI32" s="37"/>
      <c r="AJ32" s="37"/>
      <c r="AK32" s="255">
        <v>0</v>
      </c>
      <c r="AL32" s="256"/>
      <c r="AM32" s="256"/>
      <c r="AN32" s="256"/>
      <c r="AO32" s="256"/>
      <c r="AP32" s="37"/>
      <c r="AQ32" s="37"/>
      <c r="AR32" s="38"/>
      <c r="BE32" s="227"/>
    </row>
    <row r="33" spans="2:57" s="2" customFormat="1" ht="14.25" customHeight="1" hidden="1">
      <c r="B33" s="36"/>
      <c r="C33" s="37"/>
      <c r="D33" s="37"/>
      <c r="E33" s="37"/>
      <c r="F33" s="25" t="s">
        <v>43</v>
      </c>
      <c r="G33" s="37"/>
      <c r="H33" s="37"/>
      <c r="I33" s="37"/>
      <c r="J33" s="37"/>
      <c r="K33" s="37"/>
      <c r="L33" s="257">
        <v>0</v>
      </c>
      <c r="M33" s="256"/>
      <c r="N33" s="256"/>
      <c r="O33" s="256"/>
      <c r="P33" s="256"/>
      <c r="Q33" s="37"/>
      <c r="R33" s="37"/>
      <c r="S33" s="37"/>
      <c r="T33" s="37"/>
      <c r="U33" s="37"/>
      <c r="V33" s="37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F33" s="37"/>
      <c r="AG33" s="37"/>
      <c r="AH33" s="37"/>
      <c r="AI33" s="37"/>
      <c r="AJ33" s="37"/>
      <c r="AK33" s="255">
        <v>0</v>
      </c>
      <c r="AL33" s="256"/>
      <c r="AM33" s="256"/>
      <c r="AN33" s="256"/>
      <c r="AO33" s="256"/>
      <c r="AP33" s="37"/>
      <c r="AQ33" s="37"/>
      <c r="AR33" s="38"/>
      <c r="BE33" s="227"/>
    </row>
    <row r="34" spans="1:57" s="1" customFormat="1" ht="6.7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6"/>
    </row>
    <row r="35" spans="1:57" s="1" customFormat="1" ht="25.5" customHeight="1">
      <c r="A35" s="30"/>
      <c r="B35" s="31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58" t="s">
        <v>46</v>
      </c>
      <c r="Y35" s="259"/>
      <c r="Z35" s="259"/>
      <c r="AA35" s="259"/>
      <c r="AB35" s="259"/>
      <c r="AC35" s="41"/>
      <c r="AD35" s="41"/>
      <c r="AE35" s="41"/>
      <c r="AF35" s="41"/>
      <c r="AG35" s="41"/>
      <c r="AH35" s="41"/>
      <c r="AI35" s="41"/>
      <c r="AJ35" s="41"/>
      <c r="AK35" s="223">
        <f>SUM(AK26:AK33)</f>
        <v>0</v>
      </c>
      <c r="AL35" s="259"/>
      <c r="AM35" s="259"/>
      <c r="AN35" s="259"/>
      <c r="AO35" s="224"/>
      <c r="AP35" s="39"/>
      <c r="AQ35" s="39"/>
      <c r="AR35" s="35"/>
      <c r="BE35" s="30"/>
    </row>
    <row r="36" spans="1:57" s="1" customFormat="1" ht="6.7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1" customFormat="1" ht="14.2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ht="14.2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2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2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2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2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2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2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2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2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2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2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25" customHeight="1">
      <c r="B49" s="43"/>
      <c r="C49" s="4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1" customFormat="1" ht="12.75">
      <c r="A60" s="30"/>
      <c r="B60" s="31"/>
      <c r="C60" s="32"/>
      <c r="D60" s="48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49</v>
      </c>
      <c r="AI60" s="34"/>
      <c r="AJ60" s="34"/>
      <c r="AK60" s="34"/>
      <c r="AL60" s="34"/>
      <c r="AM60" s="48" t="s">
        <v>50</v>
      </c>
      <c r="AN60" s="34"/>
      <c r="AO60" s="34"/>
      <c r="AP60" s="32"/>
      <c r="AQ60" s="32"/>
      <c r="AR60" s="35"/>
      <c r="BE60" s="30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1" customFormat="1" ht="12.75">
      <c r="A64" s="30"/>
      <c r="B64" s="31"/>
      <c r="C64" s="32"/>
      <c r="D64" s="45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1" customFormat="1" ht="12.75">
      <c r="A75" s="30"/>
      <c r="B75" s="31"/>
      <c r="C75" s="32"/>
      <c r="D75" s="48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49</v>
      </c>
      <c r="AI75" s="34"/>
      <c r="AJ75" s="34"/>
      <c r="AK75" s="34"/>
      <c r="AL75" s="34"/>
      <c r="AM75" s="48" t="s">
        <v>50</v>
      </c>
      <c r="AN75" s="34"/>
      <c r="AO75" s="34"/>
      <c r="AP75" s="32"/>
      <c r="AQ75" s="32"/>
      <c r="AR75" s="35"/>
      <c r="BE75" s="30"/>
    </row>
    <row r="76" spans="1:57" s="1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1" customFormat="1" ht="6.7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1" customFormat="1" ht="6.7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1" customFormat="1" ht="24.75" customHeight="1">
      <c r="A82" s="30"/>
      <c r="B82" s="31"/>
      <c r="C82" s="19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3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Smecky-lapol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7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44" t="str">
        <f>K6</f>
        <v>Stavební úpravy místnosti odlučovače tuku vč. jeho výměny, Ve Smečkách 33, Praha 1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59"/>
      <c r="AQ85" s="59"/>
      <c r="AR85" s="60"/>
    </row>
    <row r="86" spans="1:57" s="1" customFormat="1" ht="6.7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1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objekt MZe ČR, Ve Smečkách 33, Praha 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46" t="str">
        <f>IF(AN8="","",AN8)</f>
        <v>10. 9. 2020</v>
      </c>
      <c r="AN87" s="246"/>
      <c r="AO87" s="32"/>
      <c r="AP87" s="32"/>
      <c r="AQ87" s="32"/>
      <c r="AR87" s="35"/>
      <c r="BE87" s="30"/>
    </row>
    <row r="88" spans="1:57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1" customFormat="1" ht="15" customHeight="1">
      <c r="A89" s="30"/>
      <c r="B89" s="31"/>
      <c r="C89" s="25" t="s">
        <v>24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30</v>
      </c>
      <c r="AJ89" s="32"/>
      <c r="AK89" s="32"/>
      <c r="AL89" s="32"/>
      <c r="AM89" s="247" t="str">
        <f>IF(E17="","",E17)</f>
        <v> </v>
      </c>
      <c r="AN89" s="248"/>
      <c r="AO89" s="248"/>
      <c r="AP89" s="248"/>
      <c r="AQ89" s="32"/>
      <c r="AR89" s="35"/>
      <c r="AS89" s="249" t="s">
        <v>54</v>
      </c>
      <c r="AT89" s="250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1" customFormat="1" ht="15" customHeight="1">
      <c r="A90" s="30"/>
      <c r="B90" s="31"/>
      <c r="C90" s="25" t="s">
        <v>28</v>
      </c>
      <c r="D90" s="32"/>
      <c r="E90" s="32"/>
      <c r="F90" s="32"/>
      <c r="G90" s="32"/>
      <c r="H90" s="32"/>
      <c r="I90" s="32"/>
      <c r="J90" s="32"/>
      <c r="K90" s="32"/>
      <c r="L90" s="55">
        <f>IF(E14="Vyplň údaj","",E14)</f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32</v>
      </c>
      <c r="AJ90" s="32"/>
      <c r="AK90" s="32"/>
      <c r="AL90" s="32"/>
      <c r="AM90" s="247" t="str">
        <f>IF(E20="","",E20)</f>
        <v> </v>
      </c>
      <c r="AN90" s="248"/>
      <c r="AO90" s="248"/>
      <c r="AP90" s="248"/>
      <c r="AQ90" s="32"/>
      <c r="AR90" s="35"/>
      <c r="AS90" s="251"/>
      <c r="AT90" s="252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1" customFormat="1" ht="10.5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53"/>
      <c r="AT91" s="254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1" customFormat="1" ht="29.25" customHeight="1">
      <c r="A92" s="30"/>
      <c r="B92" s="31"/>
      <c r="C92" s="234" t="s">
        <v>55</v>
      </c>
      <c r="D92" s="235"/>
      <c r="E92" s="235"/>
      <c r="F92" s="235"/>
      <c r="G92" s="235"/>
      <c r="H92" s="41"/>
      <c r="I92" s="236" t="s">
        <v>56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7" t="s">
        <v>57</v>
      </c>
      <c r="AH92" s="235"/>
      <c r="AI92" s="235"/>
      <c r="AJ92" s="235"/>
      <c r="AK92" s="235"/>
      <c r="AL92" s="235"/>
      <c r="AM92" s="235"/>
      <c r="AN92" s="236" t="s">
        <v>58</v>
      </c>
      <c r="AO92" s="235"/>
      <c r="AP92" s="238"/>
      <c r="AQ92" s="69" t="s">
        <v>59</v>
      </c>
      <c r="AR92" s="35"/>
      <c r="AS92" s="70" t="s">
        <v>60</v>
      </c>
      <c r="AT92" s="71" t="s">
        <v>61</v>
      </c>
      <c r="AU92" s="71" t="s">
        <v>62</v>
      </c>
      <c r="AV92" s="71" t="s">
        <v>63</v>
      </c>
      <c r="AW92" s="71" t="s">
        <v>64</v>
      </c>
      <c r="AX92" s="71" t="s">
        <v>65</v>
      </c>
      <c r="AY92" s="71" t="s">
        <v>66</v>
      </c>
      <c r="AZ92" s="71" t="s">
        <v>67</v>
      </c>
      <c r="BA92" s="71" t="s">
        <v>68</v>
      </c>
      <c r="BB92" s="71" t="s">
        <v>69</v>
      </c>
      <c r="BC92" s="71" t="s">
        <v>70</v>
      </c>
      <c r="BD92" s="72" t="s">
        <v>71</v>
      </c>
      <c r="BE92" s="30"/>
    </row>
    <row r="93" spans="1:57" s="1" customFormat="1" ht="10.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  <c r="BE93" s="30"/>
    </row>
    <row r="94" spans="2:90" s="5" customFormat="1" ht="32.25" customHeight="1">
      <c r="B94" s="76"/>
      <c r="C94" s="77" t="s">
        <v>72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42">
        <f>ROUND(AG95,2)</f>
        <v>0</v>
      </c>
      <c r="AH94" s="242"/>
      <c r="AI94" s="242"/>
      <c r="AJ94" s="242"/>
      <c r="AK94" s="242"/>
      <c r="AL94" s="242"/>
      <c r="AM94" s="242"/>
      <c r="AN94" s="243">
        <f>SUM(AG94,AT94)</f>
        <v>0</v>
      </c>
      <c r="AO94" s="243"/>
      <c r="AP94" s="243"/>
      <c r="AQ94" s="80" t="s">
        <v>1</v>
      </c>
      <c r="AR94" s="81"/>
      <c r="AS94" s="82">
        <f>ROUND(AS95,2)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ROUND(AZ95,2)</f>
        <v>0</v>
      </c>
      <c r="BA94" s="83">
        <f>ROUND(BA95,2)</f>
        <v>0</v>
      </c>
      <c r="BB94" s="83">
        <f>ROUND(BB95,2)</f>
        <v>0</v>
      </c>
      <c r="BC94" s="83">
        <f>ROUND(BC95,2)</f>
        <v>0</v>
      </c>
      <c r="BD94" s="85">
        <f>ROUND(BD95,2)</f>
        <v>0</v>
      </c>
      <c r="BS94" s="86" t="s">
        <v>73</v>
      </c>
      <c r="BT94" s="86" t="s">
        <v>74</v>
      </c>
      <c r="BV94" s="86" t="s">
        <v>75</v>
      </c>
      <c r="BW94" s="86" t="s">
        <v>5</v>
      </c>
      <c r="BX94" s="86" t="s">
        <v>76</v>
      </c>
      <c r="CL94" s="86" t="s">
        <v>1</v>
      </c>
    </row>
    <row r="95" spans="1:90" s="6" customFormat="1" ht="37.5" customHeight="1">
      <c r="A95" s="87" t="s">
        <v>77</v>
      </c>
      <c r="B95" s="88"/>
      <c r="C95" s="89"/>
      <c r="D95" s="241" t="s">
        <v>14</v>
      </c>
      <c r="E95" s="241"/>
      <c r="F95" s="241"/>
      <c r="G95" s="241"/>
      <c r="H95" s="241"/>
      <c r="I95" s="90"/>
      <c r="J95" s="241" t="s">
        <v>17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39">
        <f>'Smecky-lapol - Stavební ú...'!J28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91" t="s">
        <v>78</v>
      </c>
      <c r="AR95" s="92"/>
      <c r="AS95" s="93">
        <v>0</v>
      </c>
      <c r="AT95" s="94">
        <f>ROUND(SUM(AV95:AW95),2)</f>
        <v>0</v>
      </c>
      <c r="AU95" s="95">
        <f>'Smecky-lapol - Stavební ú...'!P129</f>
        <v>0</v>
      </c>
      <c r="AV95" s="94">
        <f>'Smecky-lapol - Stavební ú...'!J31</f>
        <v>0</v>
      </c>
      <c r="AW95" s="94">
        <f>'Smecky-lapol - Stavební ú...'!J32</f>
        <v>0</v>
      </c>
      <c r="AX95" s="94">
        <f>'Smecky-lapol - Stavební ú...'!J33</f>
        <v>0</v>
      </c>
      <c r="AY95" s="94">
        <f>'Smecky-lapol - Stavební ú...'!J34</f>
        <v>0</v>
      </c>
      <c r="AZ95" s="94">
        <f>'Smecky-lapol - Stavební ú...'!F31</f>
        <v>0</v>
      </c>
      <c r="BA95" s="94">
        <f>'Smecky-lapol - Stavební ú...'!F32</f>
        <v>0</v>
      </c>
      <c r="BB95" s="94">
        <f>'Smecky-lapol - Stavební ú...'!F33</f>
        <v>0</v>
      </c>
      <c r="BC95" s="94">
        <f>'Smecky-lapol - Stavební ú...'!F34</f>
        <v>0</v>
      </c>
      <c r="BD95" s="96">
        <f>'Smecky-lapol - Stavební ú...'!F35</f>
        <v>0</v>
      </c>
      <c r="BT95" s="98" t="s">
        <v>79</v>
      </c>
      <c r="BU95" s="98" t="s">
        <v>80</v>
      </c>
      <c r="BV95" s="98" t="s">
        <v>75</v>
      </c>
      <c r="BW95" s="98" t="s">
        <v>5</v>
      </c>
      <c r="BX95" s="98" t="s">
        <v>76</v>
      </c>
      <c r="CL95" s="98" t="s">
        <v>1</v>
      </c>
    </row>
    <row r="96" spans="1:57" s="1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1" customFormat="1" ht="6.7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sheet="1" objects="1" scenarios="1" formatColumns="0" formatRows="0"/>
  <mergeCells count="42">
    <mergeCell ref="AK29:AO29"/>
    <mergeCell ref="L29:P29"/>
    <mergeCell ref="W30:AE30"/>
    <mergeCell ref="AK30:AO30"/>
    <mergeCell ref="L30:P30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35:AO35"/>
    <mergeCell ref="AK31:AO31"/>
    <mergeCell ref="L31:P31"/>
    <mergeCell ref="W32:AE32"/>
    <mergeCell ref="AK32:AO32"/>
    <mergeCell ref="L32:P32"/>
    <mergeCell ref="W31:AE31"/>
    <mergeCell ref="AG94:AM94"/>
    <mergeCell ref="AN94:AP94"/>
    <mergeCell ref="L85:AO85"/>
    <mergeCell ref="AM87:AN87"/>
    <mergeCell ref="AM89:AP89"/>
    <mergeCell ref="AM90:AP90"/>
    <mergeCell ref="AN95:AP95"/>
    <mergeCell ref="AG95:AM95"/>
    <mergeCell ref="D95:H95"/>
    <mergeCell ref="J95:AF95"/>
    <mergeCell ref="AR2:BE2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</mergeCells>
  <hyperlinks>
    <hyperlink ref="A95" location="'Smecky-lapol - Stavební ú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9" customWidth="1"/>
    <col min="10" max="11" width="20.1406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3" t="s">
        <v>5</v>
      </c>
    </row>
    <row r="3" spans="2:46" ht="6.75" customHeight="1">
      <c r="B3" s="100"/>
      <c r="C3" s="101"/>
      <c r="D3" s="101"/>
      <c r="E3" s="101"/>
      <c r="F3" s="101"/>
      <c r="G3" s="101"/>
      <c r="H3" s="101"/>
      <c r="I3" s="102"/>
      <c r="J3" s="101"/>
      <c r="K3" s="101"/>
      <c r="L3" s="16"/>
      <c r="AT3" s="13" t="s">
        <v>81</v>
      </c>
    </row>
    <row r="4" spans="2:46" ht="24.75" customHeight="1">
      <c r="B4" s="16"/>
      <c r="D4" s="103" t="s">
        <v>82</v>
      </c>
      <c r="L4" s="16"/>
      <c r="M4" s="104" t="s">
        <v>10</v>
      </c>
      <c r="AT4" s="13" t="s">
        <v>4</v>
      </c>
    </row>
    <row r="5" spans="2:12" ht="6.75" customHeight="1">
      <c r="B5" s="16"/>
      <c r="L5" s="16"/>
    </row>
    <row r="6" spans="1:31" s="1" customFormat="1" ht="12" customHeight="1">
      <c r="A6" s="30"/>
      <c r="B6" s="35"/>
      <c r="C6" s="30"/>
      <c r="D6" s="105" t="s">
        <v>16</v>
      </c>
      <c r="E6" s="30"/>
      <c r="F6" s="30"/>
      <c r="G6" s="30"/>
      <c r="H6" s="30"/>
      <c r="I6" s="106"/>
      <c r="J6" s="30"/>
      <c r="K6" s="30"/>
      <c r="L6" s="47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1" customFormat="1" ht="24.75" customHeight="1">
      <c r="A7" s="30"/>
      <c r="B7" s="35"/>
      <c r="C7" s="30"/>
      <c r="D7" s="30"/>
      <c r="E7" s="262" t="s">
        <v>17</v>
      </c>
      <c r="F7" s="263"/>
      <c r="G7" s="263"/>
      <c r="H7" s="263"/>
      <c r="I7" s="106"/>
      <c r="J7" s="30"/>
      <c r="K7" s="30"/>
      <c r="L7" s="47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s="1" customFormat="1" ht="11.25">
      <c r="A8" s="30"/>
      <c r="B8" s="35"/>
      <c r="C8" s="30"/>
      <c r="D8" s="30"/>
      <c r="E8" s="30"/>
      <c r="F8" s="30"/>
      <c r="G8" s="30"/>
      <c r="H8" s="30"/>
      <c r="I8" s="106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2" customHeight="1">
      <c r="A9" s="30"/>
      <c r="B9" s="35"/>
      <c r="C9" s="30"/>
      <c r="D9" s="105" t="s">
        <v>18</v>
      </c>
      <c r="E9" s="30"/>
      <c r="F9" s="107" t="s">
        <v>1</v>
      </c>
      <c r="G9" s="30"/>
      <c r="H9" s="30"/>
      <c r="I9" s="108" t="s">
        <v>19</v>
      </c>
      <c r="J9" s="107" t="s">
        <v>1</v>
      </c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12" customHeight="1">
      <c r="A10" s="30"/>
      <c r="B10" s="35"/>
      <c r="C10" s="30"/>
      <c r="D10" s="105" t="s">
        <v>20</v>
      </c>
      <c r="E10" s="30"/>
      <c r="F10" s="107" t="s">
        <v>21</v>
      </c>
      <c r="G10" s="30"/>
      <c r="H10" s="30"/>
      <c r="I10" s="108" t="s">
        <v>22</v>
      </c>
      <c r="J10" s="109" t="str">
        <f>'Rekapitulace stavby'!AN8</f>
        <v>10. 9. 2020</v>
      </c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0.5" customHeight="1">
      <c r="A11" s="30"/>
      <c r="B11" s="35"/>
      <c r="C11" s="30"/>
      <c r="D11" s="30"/>
      <c r="E11" s="30"/>
      <c r="F11" s="30"/>
      <c r="G11" s="30"/>
      <c r="H11" s="30"/>
      <c r="I11" s="106"/>
      <c r="J11" s="30"/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5" t="s">
        <v>24</v>
      </c>
      <c r="E12" s="30"/>
      <c r="F12" s="30"/>
      <c r="G12" s="30"/>
      <c r="H12" s="30"/>
      <c r="I12" s="108" t="s">
        <v>25</v>
      </c>
      <c r="J12" s="107">
        <f>IF('Rekapitulace stavby'!AN10="","",'Rekapitulace stavby'!AN10)</f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8" customHeight="1">
      <c r="A13" s="30"/>
      <c r="B13" s="35"/>
      <c r="C13" s="30"/>
      <c r="D13" s="30"/>
      <c r="E13" s="107" t="str">
        <f>IF('Rekapitulace stavby'!E11="","",'Rekapitulace stavby'!E11)</f>
        <v> </v>
      </c>
      <c r="F13" s="30"/>
      <c r="G13" s="30"/>
      <c r="H13" s="30"/>
      <c r="I13" s="108" t="s">
        <v>27</v>
      </c>
      <c r="J13" s="107">
        <f>IF('Rekapitulace stavby'!AN11="","",'Rekapitulace stavby'!AN11)</f>
      </c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6.75" customHeight="1">
      <c r="A14" s="30"/>
      <c r="B14" s="35"/>
      <c r="C14" s="30"/>
      <c r="D14" s="30"/>
      <c r="E14" s="30"/>
      <c r="F14" s="30"/>
      <c r="G14" s="30"/>
      <c r="H14" s="30"/>
      <c r="I14" s="106"/>
      <c r="J14" s="30"/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2" customHeight="1">
      <c r="A15" s="30"/>
      <c r="B15" s="35"/>
      <c r="C15" s="30"/>
      <c r="D15" s="105" t="s">
        <v>28</v>
      </c>
      <c r="E15" s="30"/>
      <c r="F15" s="30"/>
      <c r="G15" s="30"/>
      <c r="H15" s="30"/>
      <c r="I15" s="108" t="s">
        <v>25</v>
      </c>
      <c r="J15" s="26" t="str">
        <f>'Rekapitulace stavby'!AN13</f>
        <v>Vyplň údaj</v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18" customHeight="1">
      <c r="A16" s="30"/>
      <c r="B16" s="35"/>
      <c r="C16" s="30"/>
      <c r="D16" s="30"/>
      <c r="E16" s="264" t="str">
        <f>'Rekapitulace stavby'!E14</f>
        <v>Vyplň údaj</v>
      </c>
      <c r="F16" s="265"/>
      <c r="G16" s="265"/>
      <c r="H16" s="265"/>
      <c r="I16" s="108" t="s">
        <v>27</v>
      </c>
      <c r="J16" s="26" t="str">
        <f>'Rekapitulace stavby'!AN14</f>
        <v>Vyplň údaj</v>
      </c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6.75" customHeight="1">
      <c r="A17" s="30"/>
      <c r="B17" s="35"/>
      <c r="C17" s="30"/>
      <c r="D17" s="30"/>
      <c r="E17" s="30"/>
      <c r="F17" s="30"/>
      <c r="G17" s="30"/>
      <c r="H17" s="30"/>
      <c r="I17" s="106"/>
      <c r="J17" s="30"/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5"/>
      <c r="C18" s="30"/>
      <c r="D18" s="105" t="s">
        <v>30</v>
      </c>
      <c r="E18" s="30"/>
      <c r="F18" s="30"/>
      <c r="G18" s="30"/>
      <c r="H18" s="30"/>
      <c r="I18" s="108" t="s">
        <v>25</v>
      </c>
      <c r="J18" s="107">
        <f>IF('Rekapitulace stavby'!AN16="","",'Rekapitulace stavby'!AN16)</f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5"/>
      <c r="C19" s="30"/>
      <c r="D19" s="30"/>
      <c r="E19" s="107" t="str">
        <f>IF('Rekapitulace stavby'!E17="","",'Rekapitulace stavby'!E17)</f>
        <v> </v>
      </c>
      <c r="F19" s="30"/>
      <c r="G19" s="30"/>
      <c r="H19" s="30"/>
      <c r="I19" s="108" t="s">
        <v>27</v>
      </c>
      <c r="J19" s="107">
        <f>IF('Rekapitulace stavby'!AN17="","",'Rekapitulace stavby'!AN17)</f>
      </c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75" customHeight="1">
      <c r="A20" s="30"/>
      <c r="B20" s="35"/>
      <c r="C20" s="30"/>
      <c r="D20" s="30"/>
      <c r="E20" s="30"/>
      <c r="F20" s="30"/>
      <c r="G20" s="30"/>
      <c r="H20" s="30"/>
      <c r="I20" s="106"/>
      <c r="J20" s="30"/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5"/>
      <c r="C21" s="30"/>
      <c r="D21" s="105" t="s">
        <v>32</v>
      </c>
      <c r="E21" s="30"/>
      <c r="F21" s="30"/>
      <c r="G21" s="30"/>
      <c r="H21" s="30"/>
      <c r="I21" s="108" t="s">
        <v>25</v>
      </c>
      <c r="J21" s="107">
        <f>IF('Rekapitulace stavby'!AN19="","",'Rekapitulace stavby'!AN19)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5"/>
      <c r="C22" s="30"/>
      <c r="D22" s="30"/>
      <c r="E22" s="107" t="str">
        <f>IF('Rekapitulace stavby'!E20="","",'Rekapitulace stavby'!E20)</f>
        <v> </v>
      </c>
      <c r="F22" s="30"/>
      <c r="G22" s="30"/>
      <c r="H22" s="30"/>
      <c r="I22" s="108" t="s">
        <v>27</v>
      </c>
      <c r="J22" s="107">
        <f>IF('Rekapitulace stavby'!AN20="","",'Rekapitulace stavby'!AN20)</f>
      </c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75" customHeight="1">
      <c r="A23" s="30"/>
      <c r="B23" s="35"/>
      <c r="C23" s="30"/>
      <c r="D23" s="30"/>
      <c r="E23" s="30"/>
      <c r="F23" s="30"/>
      <c r="G23" s="30"/>
      <c r="H23" s="30"/>
      <c r="I23" s="106"/>
      <c r="J23" s="30"/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5"/>
      <c r="C24" s="30"/>
      <c r="D24" s="105" t="s">
        <v>33</v>
      </c>
      <c r="E24" s="30"/>
      <c r="F24" s="30"/>
      <c r="G24" s="30"/>
      <c r="H24" s="30"/>
      <c r="I24" s="106"/>
      <c r="J24" s="30"/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7" customFormat="1" ht="16.5" customHeight="1">
      <c r="A25" s="110"/>
      <c r="B25" s="111"/>
      <c r="C25" s="110"/>
      <c r="D25" s="110"/>
      <c r="E25" s="266" t="s">
        <v>1</v>
      </c>
      <c r="F25" s="266"/>
      <c r="G25" s="266"/>
      <c r="H25" s="266"/>
      <c r="I25" s="112"/>
      <c r="J25" s="110"/>
      <c r="K25" s="110"/>
      <c r="L25" s="113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" customFormat="1" ht="6.75" customHeight="1">
      <c r="A26" s="30"/>
      <c r="B26" s="35"/>
      <c r="C26" s="30"/>
      <c r="D26" s="30"/>
      <c r="E26" s="30"/>
      <c r="F26" s="30"/>
      <c r="G26" s="30"/>
      <c r="H26" s="30"/>
      <c r="I26" s="106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75" customHeight="1">
      <c r="A27" s="30"/>
      <c r="B27" s="35"/>
      <c r="C27" s="30"/>
      <c r="D27" s="114"/>
      <c r="E27" s="114"/>
      <c r="F27" s="114"/>
      <c r="G27" s="114"/>
      <c r="H27" s="114"/>
      <c r="I27" s="115"/>
      <c r="J27" s="114"/>
      <c r="K27" s="114"/>
      <c r="L27" s="4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24.75" customHeight="1">
      <c r="A28" s="30"/>
      <c r="B28" s="35"/>
      <c r="C28" s="30"/>
      <c r="D28" s="116" t="s">
        <v>34</v>
      </c>
      <c r="E28" s="30"/>
      <c r="F28" s="30"/>
      <c r="G28" s="30"/>
      <c r="H28" s="30"/>
      <c r="I28" s="106"/>
      <c r="J28" s="117">
        <f>ROUND(J129,2)</f>
        <v>0</v>
      </c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4"/>
      <c r="E29" s="114"/>
      <c r="F29" s="114"/>
      <c r="G29" s="114"/>
      <c r="H29" s="114"/>
      <c r="I29" s="115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4.25" customHeight="1">
      <c r="A30" s="30"/>
      <c r="B30" s="35"/>
      <c r="C30" s="30"/>
      <c r="D30" s="30"/>
      <c r="E30" s="30"/>
      <c r="F30" s="118" t="s">
        <v>36</v>
      </c>
      <c r="G30" s="30"/>
      <c r="H30" s="30"/>
      <c r="I30" s="119" t="s">
        <v>35</v>
      </c>
      <c r="J30" s="118" t="s">
        <v>37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14.25" customHeight="1">
      <c r="A31" s="30"/>
      <c r="B31" s="35"/>
      <c r="C31" s="30"/>
      <c r="D31" s="120" t="s">
        <v>38</v>
      </c>
      <c r="E31" s="105" t="s">
        <v>39</v>
      </c>
      <c r="F31" s="121">
        <f>ROUND((SUM(BE129:BE207)),2)</f>
        <v>0</v>
      </c>
      <c r="G31" s="30"/>
      <c r="H31" s="30"/>
      <c r="I31" s="122">
        <v>0.21</v>
      </c>
      <c r="J31" s="121">
        <f>ROUND(((SUM(BE129:BE207))*I31),2)</f>
        <v>0</v>
      </c>
      <c r="K31" s="3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105" t="s">
        <v>40</v>
      </c>
      <c r="F32" s="121">
        <f>ROUND((SUM(BF129:BF207)),2)</f>
        <v>0</v>
      </c>
      <c r="G32" s="30"/>
      <c r="H32" s="30"/>
      <c r="I32" s="122">
        <v>0.15</v>
      </c>
      <c r="J32" s="121">
        <f>ROUND(((SUM(BF129:BF207))*I32),2)</f>
        <v>0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 hidden="1">
      <c r="A33" s="30"/>
      <c r="B33" s="35"/>
      <c r="C33" s="30"/>
      <c r="D33" s="30"/>
      <c r="E33" s="105" t="s">
        <v>41</v>
      </c>
      <c r="F33" s="121">
        <f>ROUND((SUM(BG129:BG207)),2)</f>
        <v>0</v>
      </c>
      <c r="G33" s="30"/>
      <c r="H33" s="30"/>
      <c r="I33" s="122">
        <v>0.21</v>
      </c>
      <c r="J33" s="121">
        <f>0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 hidden="1">
      <c r="A34" s="30"/>
      <c r="B34" s="35"/>
      <c r="C34" s="30"/>
      <c r="D34" s="30"/>
      <c r="E34" s="105" t="s">
        <v>42</v>
      </c>
      <c r="F34" s="121">
        <f>ROUND((SUM(BH129:BH207)),2)</f>
        <v>0</v>
      </c>
      <c r="G34" s="30"/>
      <c r="H34" s="30"/>
      <c r="I34" s="122">
        <v>0.15</v>
      </c>
      <c r="J34" s="121">
        <f>0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5" t="s">
        <v>43</v>
      </c>
      <c r="F35" s="121">
        <f>ROUND((SUM(BI129:BI207)),2)</f>
        <v>0</v>
      </c>
      <c r="G35" s="30"/>
      <c r="H35" s="30"/>
      <c r="I35" s="122">
        <v>0</v>
      </c>
      <c r="J35" s="121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6.75" customHeight="1">
      <c r="A36" s="30"/>
      <c r="B36" s="35"/>
      <c r="C36" s="30"/>
      <c r="D36" s="30"/>
      <c r="E36" s="30"/>
      <c r="F36" s="30"/>
      <c r="G36" s="30"/>
      <c r="H36" s="30"/>
      <c r="I36" s="106"/>
      <c r="J36" s="30"/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24.75" customHeight="1">
      <c r="A37" s="30"/>
      <c r="B37" s="35"/>
      <c r="C37" s="123"/>
      <c r="D37" s="124" t="s">
        <v>44</v>
      </c>
      <c r="E37" s="125"/>
      <c r="F37" s="125"/>
      <c r="G37" s="126" t="s">
        <v>45</v>
      </c>
      <c r="H37" s="127" t="s">
        <v>46</v>
      </c>
      <c r="I37" s="128"/>
      <c r="J37" s="129">
        <f>SUM(J28:J35)</f>
        <v>0</v>
      </c>
      <c r="K37" s="1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25" customHeight="1">
      <c r="A38" s="30"/>
      <c r="B38" s="35"/>
      <c r="C38" s="30"/>
      <c r="D38" s="30"/>
      <c r="E38" s="30"/>
      <c r="F38" s="30"/>
      <c r="G38" s="30"/>
      <c r="H38" s="30"/>
      <c r="I38" s="106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12" ht="14.25" customHeight="1">
      <c r="B39" s="16"/>
      <c r="L39" s="16"/>
    </row>
    <row r="40" spans="2:12" ht="14.25" customHeight="1">
      <c r="B40" s="16"/>
      <c r="L40" s="16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31" t="s">
        <v>47</v>
      </c>
      <c r="E50" s="132"/>
      <c r="F50" s="132"/>
      <c r="G50" s="131" t="s">
        <v>48</v>
      </c>
      <c r="H50" s="132"/>
      <c r="I50" s="133"/>
      <c r="J50" s="132"/>
      <c r="K50" s="132"/>
      <c r="L50" s="47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1:31" s="1" customFormat="1" ht="12.75">
      <c r="A61" s="30"/>
      <c r="B61" s="35"/>
      <c r="C61" s="30"/>
      <c r="D61" s="134" t="s">
        <v>49</v>
      </c>
      <c r="E61" s="135"/>
      <c r="F61" s="136" t="s">
        <v>50</v>
      </c>
      <c r="G61" s="134" t="s">
        <v>49</v>
      </c>
      <c r="H61" s="135"/>
      <c r="I61" s="137"/>
      <c r="J61" s="138" t="s">
        <v>50</v>
      </c>
      <c r="K61" s="135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1:31" s="1" customFormat="1" ht="12.75">
      <c r="A65" s="30"/>
      <c r="B65" s="35"/>
      <c r="C65" s="30"/>
      <c r="D65" s="131" t="s">
        <v>51</v>
      </c>
      <c r="E65" s="139"/>
      <c r="F65" s="139"/>
      <c r="G65" s="131" t="s">
        <v>52</v>
      </c>
      <c r="H65" s="139"/>
      <c r="I65" s="140"/>
      <c r="J65" s="139"/>
      <c r="K65" s="139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1:31" s="1" customFormat="1" ht="12.75">
      <c r="A76" s="30"/>
      <c r="B76" s="35"/>
      <c r="C76" s="30"/>
      <c r="D76" s="134" t="s">
        <v>49</v>
      </c>
      <c r="E76" s="135"/>
      <c r="F76" s="136" t="s">
        <v>50</v>
      </c>
      <c r="G76" s="134" t="s">
        <v>49</v>
      </c>
      <c r="H76" s="135"/>
      <c r="I76" s="137"/>
      <c r="J76" s="138" t="s">
        <v>50</v>
      </c>
      <c r="K76" s="135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41"/>
      <c r="C77" s="142"/>
      <c r="D77" s="142"/>
      <c r="E77" s="142"/>
      <c r="F77" s="142"/>
      <c r="G77" s="142"/>
      <c r="H77" s="142"/>
      <c r="I77" s="143"/>
      <c r="J77" s="142"/>
      <c r="K77" s="142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44"/>
      <c r="C81" s="145"/>
      <c r="D81" s="145"/>
      <c r="E81" s="145"/>
      <c r="F81" s="145"/>
      <c r="G81" s="145"/>
      <c r="H81" s="145"/>
      <c r="I81" s="146"/>
      <c r="J81" s="145"/>
      <c r="K81" s="145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83</v>
      </c>
      <c r="D82" s="32"/>
      <c r="E82" s="32"/>
      <c r="F82" s="32"/>
      <c r="G82" s="32"/>
      <c r="H82" s="32"/>
      <c r="I82" s="106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106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106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24.75" customHeight="1">
      <c r="A85" s="30"/>
      <c r="B85" s="31"/>
      <c r="C85" s="32"/>
      <c r="D85" s="32"/>
      <c r="E85" s="244" t="str">
        <f>E7</f>
        <v>Stavební úpravy místnosti odlučovače tuku vč. jeho výměny, Ve Smečkách 33, Praha 1</v>
      </c>
      <c r="F85" s="267"/>
      <c r="G85" s="267"/>
      <c r="H85" s="267"/>
      <c r="I85" s="106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6.75" customHeight="1">
      <c r="A86" s="30"/>
      <c r="B86" s="31"/>
      <c r="C86" s="32"/>
      <c r="D86" s="32"/>
      <c r="E86" s="32"/>
      <c r="F86" s="32"/>
      <c r="G86" s="32"/>
      <c r="H86" s="32"/>
      <c r="I86" s="106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2" customHeight="1">
      <c r="A87" s="30"/>
      <c r="B87" s="31"/>
      <c r="C87" s="25" t="s">
        <v>20</v>
      </c>
      <c r="D87" s="32"/>
      <c r="E87" s="32"/>
      <c r="F87" s="23" t="str">
        <f>F10</f>
        <v>objekt MZe ČR, Ve Smečkách 33, Praha 1</v>
      </c>
      <c r="G87" s="32"/>
      <c r="H87" s="32"/>
      <c r="I87" s="108" t="s">
        <v>22</v>
      </c>
      <c r="J87" s="62" t="str">
        <f>IF(J10="","",J10)</f>
        <v>10. 9. 2020</v>
      </c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106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5" customHeight="1">
      <c r="A89" s="30"/>
      <c r="B89" s="31"/>
      <c r="C89" s="25" t="s">
        <v>24</v>
      </c>
      <c r="D89" s="32"/>
      <c r="E89" s="32"/>
      <c r="F89" s="23" t="str">
        <f>E13</f>
        <v> </v>
      </c>
      <c r="G89" s="32"/>
      <c r="H89" s="32"/>
      <c r="I89" s="108" t="s">
        <v>30</v>
      </c>
      <c r="J89" s="28" t="str">
        <f>E19</f>
        <v> 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5" customHeight="1">
      <c r="A90" s="30"/>
      <c r="B90" s="31"/>
      <c r="C90" s="25" t="s">
        <v>28</v>
      </c>
      <c r="D90" s="32"/>
      <c r="E90" s="32"/>
      <c r="F90" s="23" t="str">
        <f>IF(E16="","",E16)</f>
        <v>Vyplň údaj</v>
      </c>
      <c r="G90" s="32"/>
      <c r="H90" s="32"/>
      <c r="I90" s="108" t="s">
        <v>32</v>
      </c>
      <c r="J90" s="28" t="str">
        <f>E22</f>
        <v> </v>
      </c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9.75" customHeight="1">
      <c r="A91" s="30"/>
      <c r="B91" s="31"/>
      <c r="C91" s="32"/>
      <c r="D91" s="32"/>
      <c r="E91" s="32"/>
      <c r="F91" s="32"/>
      <c r="G91" s="32"/>
      <c r="H91" s="32"/>
      <c r="I91" s="106"/>
      <c r="J91" s="32"/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29.25" customHeight="1">
      <c r="A92" s="30"/>
      <c r="B92" s="31"/>
      <c r="C92" s="147" t="s">
        <v>84</v>
      </c>
      <c r="D92" s="39"/>
      <c r="E92" s="39"/>
      <c r="F92" s="39"/>
      <c r="G92" s="39"/>
      <c r="H92" s="39"/>
      <c r="I92" s="148"/>
      <c r="J92" s="149" t="s">
        <v>85</v>
      </c>
      <c r="K92" s="39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106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2.5" customHeight="1">
      <c r="A94" s="30"/>
      <c r="B94" s="31"/>
      <c r="C94" s="150" t="s">
        <v>86</v>
      </c>
      <c r="D94" s="32"/>
      <c r="E94" s="32"/>
      <c r="F94" s="32"/>
      <c r="G94" s="32"/>
      <c r="H94" s="32"/>
      <c r="I94" s="106"/>
      <c r="J94" s="79">
        <f>J129</f>
        <v>0</v>
      </c>
      <c r="K94" s="32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3" t="s">
        <v>87</v>
      </c>
    </row>
    <row r="95" spans="2:12" s="8" customFormat="1" ht="24.75" customHeight="1">
      <c r="B95" s="151"/>
      <c r="C95" s="152"/>
      <c r="D95" s="153" t="s">
        <v>88</v>
      </c>
      <c r="E95" s="154"/>
      <c r="F95" s="154"/>
      <c r="G95" s="154"/>
      <c r="H95" s="154"/>
      <c r="I95" s="155"/>
      <c r="J95" s="156">
        <f>J130</f>
        <v>0</v>
      </c>
      <c r="K95" s="152"/>
      <c r="L95" s="157"/>
    </row>
    <row r="96" spans="2:12" s="9" customFormat="1" ht="19.5" customHeight="1">
      <c r="B96" s="158"/>
      <c r="C96" s="159"/>
      <c r="D96" s="160" t="s">
        <v>89</v>
      </c>
      <c r="E96" s="162"/>
      <c r="F96" s="162"/>
      <c r="G96" s="162"/>
      <c r="H96" s="162"/>
      <c r="I96" s="163"/>
      <c r="J96" s="164">
        <f>J131</f>
        <v>0</v>
      </c>
      <c r="K96" s="159"/>
      <c r="L96" s="165"/>
    </row>
    <row r="97" spans="2:12" s="9" customFormat="1" ht="19.5" customHeight="1">
      <c r="B97" s="158"/>
      <c r="C97" s="159"/>
      <c r="D97" s="160" t="s">
        <v>90</v>
      </c>
      <c r="E97" s="162"/>
      <c r="F97" s="162"/>
      <c r="G97" s="162"/>
      <c r="H97" s="162"/>
      <c r="I97" s="163"/>
      <c r="J97" s="164">
        <f>J135</f>
        <v>0</v>
      </c>
      <c r="K97" s="159"/>
      <c r="L97" s="165"/>
    </row>
    <row r="98" spans="2:12" s="9" customFormat="1" ht="19.5" customHeight="1">
      <c r="B98" s="158"/>
      <c r="C98" s="159"/>
      <c r="D98" s="160" t="s">
        <v>91</v>
      </c>
      <c r="E98" s="162"/>
      <c r="F98" s="162"/>
      <c r="G98" s="162"/>
      <c r="H98" s="162"/>
      <c r="I98" s="163"/>
      <c r="J98" s="164">
        <f>J141</f>
        <v>0</v>
      </c>
      <c r="K98" s="159"/>
      <c r="L98" s="165"/>
    </row>
    <row r="99" spans="2:12" s="9" customFormat="1" ht="19.5" customHeight="1">
      <c r="B99" s="158"/>
      <c r="C99" s="159"/>
      <c r="D99" s="160" t="s">
        <v>92</v>
      </c>
      <c r="E99" s="162"/>
      <c r="F99" s="162"/>
      <c r="G99" s="162"/>
      <c r="H99" s="162"/>
      <c r="I99" s="163"/>
      <c r="J99" s="164">
        <f>J164</f>
        <v>0</v>
      </c>
      <c r="K99" s="159"/>
      <c r="L99" s="165"/>
    </row>
    <row r="100" spans="2:12" s="9" customFormat="1" ht="19.5" customHeight="1">
      <c r="B100" s="158"/>
      <c r="C100" s="159"/>
      <c r="D100" s="160" t="s">
        <v>93</v>
      </c>
      <c r="E100" s="162"/>
      <c r="F100" s="162"/>
      <c r="G100" s="162"/>
      <c r="H100" s="162"/>
      <c r="I100" s="163"/>
      <c r="J100" s="164">
        <f>J170</f>
        <v>0</v>
      </c>
      <c r="K100" s="159"/>
      <c r="L100" s="165"/>
    </row>
    <row r="101" spans="2:12" s="8" customFormat="1" ht="24.75" customHeight="1">
      <c r="B101" s="151"/>
      <c r="C101" s="152"/>
      <c r="D101" s="153" t="s">
        <v>94</v>
      </c>
      <c r="E101" s="154"/>
      <c r="F101" s="154"/>
      <c r="G101" s="154"/>
      <c r="H101" s="154"/>
      <c r="I101" s="155"/>
      <c r="J101" s="156">
        <f>J172</f>
        <v>0</v>
      </c>
      <c r="K101" s="152"/>
      <c r="L101" s="157"/>
    </row>
    <row r="102" spans="2:12" s="9" customFormat="1" ht="19.5" customHeight="1">
      <c r="B102" s="158"/>
      <c r="C102" s="159"/>
      <c r="D102" s="160" t="s">
        <v>95</v>
      </c>
      <c r="E102" s="162"/>
      <c r="F102" s="162"/>
      <c r="G102" s="162"/>
      <c r="H102" s="162"/>
      <c r="I102" s="163"/>
      <c r="J102" s="164">
        <f>J173</f>
        <v>0</v>
      </c>
      <c r="K102" s="159"/>
      <c r="L102" s="165"/>
    </row>
    <row r="103" spans="2:12" s="9" customFormat="1" ht="19.5" customHeight="1">
      <c r="B103" s="158"/>
      <c r="C103" s="159"/>
      <c r="D103" s="160" t="s">
        <v>96</v>
      </c>
      <c r="E103" s="162"/>
      <c r="F103" s="162"/>
      <c r="G103" s="162"/>
      <c r="H103" s="162"/>
      <c r="I103" s="163"/>
      <c r="J103" s="164">
        <f>J177</f>
        <v>0</v>
      </c>
      <c r="K103" s="159"/>
      <c r="L103" s="165"/>
    </row>
    <row r="104" spans="2:12" s="9" customFormat="1" ht="19.5" customHeight="1">
      <c r="B104" s="158"/>
      <c r="C104" s="159"/>
      <c r="D104" s="160" t="s">
        <v>97</v>
      </c>
      <c r="E104" s="162"/>
      <c r="F104" s="162"/>
      <c r="G104" s="162"/>
      <c r="H104" s="162"/>
      <c r="I104" s="163"/>
      <c r="J104" s="164">
        <f>J185</f>
        <v>0</v>
      </c>
      <c r="K104" s="159"/>
      <c r="L104" s="165"/>
    </row>
    <row r="105" spans="2:12" s="9" customFormat="1" ht="19.5" customHeight="1">
      <c r="B105" s="158"/>
      <c r="C105" s="159"/>
      <c r="D105" s="160" t="s">
        <v>98</v>
      </c>
      <c r="E105" s="162"/>
      <c r="F105" s="162"/>
      <c r="G105" s="162"/>
      <c r="H105" s="162"/>
      <c r="I105" s="163"/>
      <c r="J105" s="164">
        <f>J193</f>
        <v>0</v>
      </c>
      <c r="K105" s="159"/>
      <c r="L105" s="165"/>
    </row>
    <row r="106" spans="2:12" s="8" customFormat="1" ht="24.75" customHeight="1">
      <c r="B106" s="151"/>
      <c r="C106" s="152"/>
      <c r="D106" s="153" t="s">
        <v>99</v>
      </c>
      <c r="E106" s="154"/>
      <c r="F106" s="154"/>
      <c r="G106" s="154"/>
      <c r="H106" s="154"/>
      <c r="I106" s="155"/>
      <c r="J106" s="156">
        <f>J195</f>
        <v>0</v>
      </c>
      <c r="K106" s="152"/>
      <c r="L106" s="157"/>
    </row>
    <row r="107" spans="2:12" s="9" customFormat="1" ht="19.5" customHeight="1">
      <c r="B107" s="158"/>
      <c r="C107" s="159"/>
      <c r="D107" s="160" t="s">
        <v>100</v>
      </c>
      <c r="E107" s="162"/>
      <c r="F107" s="162"/>
      <c r="G107" s="162"/>
      <c r="H107" s="162"/>
      <c r="I107" s="163"/>
      <c r="J107" s="164">
        <f>J196</f>
        <v>0</v>
      </c>
      <c r="K107" s="159"/>
      <c r="L107" s="165"/>
    </row>
    <row r="108" spans="2:12" s="9" customFormat="1" ht="19.5" customHeight="1">
      <c r="B108" s="158"/>
      <c r="C108" s="159"/>
      <c r="D108" s="160" t="s">
        <v>101</v>
      </c>
      <c r="E108" s="162"/>
      <c r="F108" s="162"/>
      <c r="G108" s="162"/>
      <c r="H108" s="162"/>
      <c r="I108" s="163"/>
      <c r="J108" s="164">
        <f>J198</f>
        <v>0</v>
      </c>
      <c r="K108" s="159"/>
      <c r="L108" s="165"/>
    </row>
    <row r="109" spans="2:12" s="9" customFormat="1" ht="19.5" customHeight="1">
      <c r="B109" s="158"/>
      <c r="C109" s="159"/>
      <c r="D109" s="160" t="s">
        <v>102</v>
      </c>
      <c r="E109" s="162"/>
      <c r="F109" s="162"/>
      <c r="G109" s="162"/>
      <c r="H109" s="162"/>
      <c r="I109" s="163"/>
      <c r="J109" s="164">
        <f>J201</f>
        <v>0</v>
      </c>
      <c r="K109" s="159"/>
      <c r="L109" s="165"/>
    </row>
    <row r="110" spans="2:12" s="9" customFormat="1" ht="19.5" customHeight="1">
      <c r="B110" s="158"/>
      <c r="C110" s="159"/>
      <c r="D110" s="160" t="s">
        <v>103</v>
      </c>
      <c r="E110" s="162"/>
      <c r="F110" s="162"/>
      <c r="G110" s="162"/>
      <c r="H110" s="162"/>
      <c r="I110" s="163"/>
      <c r="J110" s="164">
        <f>J204</f>
        <v>0</v>
      </c>
      <c r="K110" s="159"/>
      <c r="L110" s="165"/>
    </row>
    <row r="111" spans="2:12" s="9" customFormat="1" ht="19.5" customHeight="1">
      <c r="B111" s="158"/>
      <c r="C111" s="159"/>
      <c r="D111" s="160" t="s">
        <v>104</v>
      </c>
      <c r="E111" s="162"/>
      <c r="F111" s="162"/>
      <c r="G111" s="162"/>
      <c r="H111" s="162"/>
      <c r="I111" s="163"/>
      <c r="J111" s="164">
        <f>J206</f>
        <v>0</v>
      </c>
      <c r="K111" s="159"/>
      <c r="L111" s="165"/>
    </row>
    <row r="112" spans="1:31" s="1" customFormat="1" ht="21.75" customHeight="1">
      <c r="A112" s="30"/>
      <c r="B112" s="31"/>
      <c r="C112" s="32"/>
      <c r="D112" s="32"/>
      <c r="E112" s="32"/>
      <c r="F112" s="32"/>
      <c r="G112" s="32"/>
      <c r="H112" s="32"/>
      <c r="I112" s="106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6.75" customHeight="1">
      <c r="A113" s="30"/>
      <c r="B113" s="50"/>
      <c r="C113" s="51"/>
      <c r="D113" s="51"/>
      <c r="E113" s="51"/>
      <c r="F113" s="51"/>
      <c r="G113" s="51"/>
      <c r="H113" s="51"/>
      <c r="I113" s="143"/>
      <c r="J113" s="51"/>
      <c r="K113" s="51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7" spans="1:31" s="1" customFormat="1" ht="6.75" customHeight="1">
      <c r="A117" s="30"/>
      <c r="B117" s="52"/>
      <c r="C117" s="53"/>
      <c r="D117" s="53"/>
      <c r="E117" s="53"/>
      <c r="F117" s="53"/>
      <c r="G117" s="53"/>
      <c r="H117" s="53"/>
      <c r="I117" s="146"/>
      <c r="J117" s="53"/>
      <c r="K117" s="53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24.75" customHeight="1">
      <c r="A118" s="30"/>
      <c r="B118" s="31"/>
      <c r="C118" s="19" t="s">
        <v>105</v>
      </c>
      <c r="D118" s="32"/>
      <c r="E118" s="32"/>
      <c r="F118" s="32"/>
      <c r="G118" s="32"/>
      <c r="H118" s="32"/>
      <c r="I118" s="106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106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5" t="s">
        <v>16</v>
      </c>
      <c r="D120" s="32"/>
      <c r="E120" s="32"/>
      <c r="F120" s="32"/>
      <c r="G120" s="32"/>
      <c r="H120" s="32"/>
      <c r="I120" s="106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24.75" customHeight="1">
      <c r="A121" s="30"/>
      <c r="B121" s="31"/>
      <c r="C121" s="32"/>
      <c r="D121" s="32"/>
      <c r="E121" s="244" t="str">
        <f>E7</f>
        <v>Stavební úpravy místnosti odlučovače tuku vč. jeho výměny, Ve Smečkách 33, Praha 1</v>
      </c>
      <c r="F121" s="267"/>
      <c r="G121" s="267"/>
      <c r="H121" s="267"/>
      <c r="I121" s="106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6.75" customHeight="1">
      <c r="A122" s="30"/>
      <c r="B122" s="31"/>
      <c r="C122" s="32"/>
      <c r="D122" s="32"/>
      <c r="E122" s="32"/>
      <c r="F122" s="32"/>
      <c r="G122" s="32"/>
      <c r="H122" s="32"/>
      <c r="I122" s="106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>
      <c r="A123" s="30"/>
      <c r="B123" s="31"/>
      <c r="C123" s="25" t="s">
        <v>20</v>
      </c>
      <c r="D123" s="32"/>
      <c r="E123" s="32"/>
      <c r="F123" s="23" t="str">
        <f>F10</f>
        <v>objekt MZe ČR, Ve Smečkách 33, Praha 1</v>
      </c>
      <c r="G123" s="32"/>
      <c r="H123" s="32"/>
      <c r="I123" s="108" t="s">
        <v>22</v>
      </c>
      <c r="J123" s="62" t="str">
        <f>IF(J10="","",J10)</f>
        <v>10. 9. 2020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6.75" customHeight="1">
      <c r="A124" s="30"/>
      <c r="B124" s="31"/>
      <c r="C124" s="32"/>
      <c r="D124" s="32"/>
      <c r="E124" s="32"/>
      <c r="F124" s="32"/>
      <c r="G124" s="32"/>
      <c r="H124" s="32"/>
      <c r="I124" s="106"/>
      <c r="J124" s="32"/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15" customHeight="1">
      <c r="A125" s="30"/>
      <c r="B125" s="31"/>
      <c r="C125" s="25" t="s">
        <v>24</v>
      </c>
      <c r="D125" s="32"/>
      <c r="E125" s="32"/>
      <c r="F125" s="23" t="str">
        <f>E13</f>
        <v> </v>
      </c>
      <c r="G125" s="32"/>
      <c r="H125" s="32"/>
      <c r="I125" s="108" t="s">
        <v>30</v>
      </c>
      <c r="J125" s="28" t="str">
        <f>E19</f>
        <v> </v>
      </c>
      <c r="K125" s="32"/>
      <c r="L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5" customHeight="1">
      <c r="A126" s="30"/>
      <c r="B126" s="31"/>
      <c r="C126" s="25" t="s">
        <v>28</v>
      </c>
      <c r="D126" s="32"/>
      <c r="E126" s="32"/>
      <c r="F126" s="23" t="str">
        <f>IF(E16="","",E16)</f>
        <v>Vyplň údaj</v>
      </c>
      <c r="G126" s="32"/>
      <c r="H126" s="32"/>
      <c r="I126" s="108" t="s">
        <v>32</v>
      </c>
      <c r="J126" s="28" t="str">
        <f>E22</f>
        <v> </v>
      </c>
      <c r="K126" s="32"/>
      <c r="L126" s="4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9.75" customHeight="1">
      <c r="A127" s="30"/>
      <c r="B127" s="31"/>
      <c r="C127" s="32"/>
      <c r="D127" s="32"/>
      <c r="E127" s="32"/>
      <c r="F127" s="32"/>
      <c r="G127" s="32"/>
      <c r="H127" s="32"/>
      <c r="I127" s="106"/>
      <c r="J127" s="32"/>
      <c r="K127" s="32"/>
      <c r="L127" s="4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0" customFormat="1" ht="29.25" customHeight="1">
      <c r="A128" s="166"/>
      <c r="B128" s="167"/>
      <c r="C128" s="168" t="s">
        <v>106</v>
      </c>
      <c r="D128" s="169" t="s">
        <v>59</v>
      </c>
      <c r="E128" s="169" t="s">
        <v>55</v>
      </c>
      <c r="F128" s="169" t="s">
        <v>56</v>
      </c>
      <c r="G128" s="169" t="s">
        <v>107</v>
      </c>
      <c r="H128" s="169" t="s">
        <v>108</v>
      </c>
      <c r="I128" s="170" t="s">
        <v>109</v>
      </c>
      <c r="J128" s="169" t="s">
        <v>85</v>
      </c>
      <c r="K128" s="171" t="s">
        <v>110</v>
      </c>
      <c r="L128" s="172"/>
      <c r="M128" s="70" t="s">
        <v>1</v>
      </c>
      <c r="N128" s="71" t="s">
        <v>38</v>
      </c>
      <c r="O128" s="71" t="s">
        <v>111</v>
      </c>
      <c r="P128" s="71" t="s">
        <v>112</v>
      </c>
      <c r="Q128" s="71" t="s">
        <v>113</v>
      </c>
      <c r="R128" s="71" t="s">
        <v>114</v>
      </c>
      <c r="S128" s="71" t="s">
        <v>115</v>
      </c>
      <c r="T128" s="72" t="s">
        <v>116</v>
      </c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</row>
    <row r="129" spans="1:63" s="1" customFormat="1" ht="22.5" customHeight="1">
      <c r="A129" s="30"/>
      <c r="B129" s="31"/>
      <c r="C129" s="77" t="s">
        <v>117</v>
      </c>
      <c r="D129" s="32"/>
      <c r="E129" s="32"/>
      <c r="F129" s="32"/>
      <c r="G129" s="32"/>
      <c r="H129" s="32"/>
      <c r="I129" s="106"/>
      <c r="J129" s="173">
        <f>BK129</f>
        <v>0</v>
      </c>
      <c r="K129" s="32"/>
      <c r="L129" s="35"/>
      <c r="M129" s="73"/>
      <c r="N129" s="174"/>
      <c r="O129" s="74"/>
      <c r="P129" s="175">
        <f>P130+P172+P195</f>
        <v>0</v>
      </c>
      <c r="Q129" s="74"/>
      <c r="R129" s="175">
        <f>R130+R172+R195</f>
        <v>4.3714447299999994</v>
      </c>
      <c r="S129" s="74"/>
      <c r="T129" s="176">
        <f>T130+T172+T195</f>
        <v>5.7761450000000005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3" t="s">
        <v>73</v>
      </c>
      <c r="AU129" s="13" t="s">
        <v>87</v>
      </c>
      <c r="BK129" s="177">
        <f>BK130+BK172+BK195</f>
        <v>0</v>
      </c>
    </row>
    <row r="130" spans="2:63" s="11" customFormat="1" ht="25.5" customHeight="1">
      <c r="B130" s="178"/>
      <c r="C130" s="179"/>
      <c r="D130" s="180" t="s">
        <v>73</v>
      </c>
      <c r="E130" s="181" t="s">
        <v>118</v>
      </c>
      <c r="F130" s="181" t="s">
        <v>119</v>
      </c>
      <c r="G130" s="179"/>
      <c r="H130" s="179"/>
      <c r="I130" s="182"/>
      <c r="J130" s="183">
        <f>BK130</f>
        <v>0</v>
      </c>
      <c r="K130" s="179"/>
      <c r="L130" s="184"/>
      <c r="M130" s="185"/>
      <c r="N130" s="186"/>
      <c r="O130" s="186"/>
      <c r="P130" s="187">
        <f>P131+P135+P141+P164+P170</f>
        <v>0</v>
      </c>
      <c r="Q130" s="186"/>
      <c r="R130" s="187">
        <f>R131+R135+R141+R164+R170</f>
        <v>4.01437523</v>
      </c>
      <c r="S130" s="186"/>
      <c r="T130" s="188">
        <f>T131+T135+T141+T164+T170</f>
        <v>5.7761450000000005</v>
      </c>
      <c r="AR130" s="189" t="s">
        <v>79</v>
      </c>
      <c r="AT130" s="190" t="s">
        <v>73</v>
      </c>
      <c r="AU130" s="190" t="s">
        <v>74</v>
      </c>
      <c r="AY130" s="189" t="s">
        <v>120</v>
      </c>
      <c r="BK130" s="191">
        <f>BK131+BK135+BK141+BK164+BK170</f>
        <v>0</v>
      </c>
    </row>
    <row r="131" spans="2:63" s="11" customFormat="1" ht="22.5" customHeight="1">
      <c r="B131" s="178"/>
      <c r="C131" s="179"/>
      <c r="D131" s="180" t="s">
        <v>73</v>
      </c>
      <c r="E131" s="192" t="s">
        <v>121</v>
      </c>
      <c r="F131" s="192" t="s">
        <v>122</v>
      </c>
      <c r="G131" s="179"/>
      <c r="H131" s="179"/>
      <c r="I131" s="182"/>
      <c r="J131" s="193">
        <f>BK131</f>
        <v>0</v>
      </c>
      <c r="K131" s="179"/>
      <c r="L131" s="184"/>
      <c r="M131" s="185"/>
      <c r="N131" s="186"/>
      <c r="O131" s="186"/>
      <c r="P131" s="187">
        <f>SUM(P132:P134)</f>
        <v>0</v>
      </c>
      <c r="Q131" s="186"/>
      <c r="R131" s="187">
        <f>SUM(R132:R134)</f>
        <v>0.56432877</v>
      </c>
      <c r="S131" s="186"/>
      <c r="T131" s="188">
        <f>SUM(T132:T134)</f>
        <v>0</v>
      </c>
      <c r="AR131" s="189" t="s">
        <v>79</v>
      </c>
      <c r="AT131" s="190" t="s">
        <v>73</v>
      </c>
      <c r="AU131" s="190" t="s">
        <v>79</v>
      </c>
      <c r="AY131" s="189" t="s">
        <v>120</v>
      </c>
      <c r="BK131" s="191">
        <f>SUM(BK132:BK134)</f>
        <v>0</v>
      </c>
    </row>
    <row r="132" spans="1:65" s="1" customFormat="1" ht="16.5" customHeight="1">
      <c r="A132" s="30"/>
      <c r="B132" s="31"/>
      <c r="C132" s="194" t="s">
        <v>79</v>
      </c>
      <c r="D132" s="194" t="s">
        <v>123</v>
      </c>
      <c r="E132" s="195" t="s">
        <v>124</v>
      </c>
      <c r="F132" s="196" t="s">
        <v>125</v>
      </c>
      <c r="G132" s="197" t="s">
        <v>126</v>
      </c>
      <c r="H132" s="198">
        <v>0.841</v>
      </c>
      <c r="I132" s="199"/>
      <c r="J132" s="200">
        <f>ROUND(I132*H132,2)</f>
        <v>0</v>
      </c>
      <c r="K132" s="196" t="s">
        <v>127</v>
      </c>
      <c r="L132" s="35"/>
      <c r="M132" s="201" t="s">
        <v>1</v>
      </c>
      <c r="N132" s="202" t="s">
        <v>39</v>
      </c>
      <c r="O132" s="67"/>
      <c r="P132" s="203">
        <f>O132*H132</f>
        <v>0</v>
      </c>
      <c r="Q132" s="203">
        <v>0.02857</v>
      </c>
      <c r="R132" s="203">
        <f>Q132*H132</f>
        <v>0.02402737</v>
      </c>
      <c r="S132" s="203">
        <v>0</v>
      </c>
      <c r="T132" s="204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205" t="s">
        <v>128</v>
      </c>
      <c r="AT132" s="205" t="s">
        <v>123</v>
      </c>
      <c r="AU132" s="205" t="s">
        <v>81</v>
      </c>
      <c r="AY132" s="13" t="s">
        <v>120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3" t="s">
        <v>79</v>
      </c>
      <c r="BK132" s="206">
        <f>ROUND(I132*H132,2)</f>
        <v>0</v>
      </c>
      <c r="BL132" s="13" t="s">
        <v>128</v>
      </c>
      <c r="BM132" s="205" t="s">
        <v>129</v>
      </c>
    </row>
    <row r="133" spans="1:65" s="1" customFormat="1" ht="16.5" customHeight="1">
      <c r="A133" s="30"/>
      <c r="B133" s="31"/>
      <c r="C133" s="194" t="s">
        <v>81</v>
      </c>
      <c r="D133" s="194" t="s">
        <v>123</v>
      </c>
      <c r="E133" s="195" t="s">
        <v>130</v>
      </c>
      <c r="F133" s="196" t="s">
        <v>131</v>
      </c>
      <c r="G133" s="197" t="s">
        <v>132</v>
      </c>
      <c r="H133" s="198">
        <v>1</v>
      </c>
      <c r="I133" s="199"/>
      <c r="J133" s="200">
        <f>ROUND(I133*H133,2)</f>
        <v>0</v>
      </c>
      <c r="K133" s="196" t="s">
        <v>127</v>
      </c>
      <c r="L133" s="35"/>
      <c r="M133" s="201" t="s">
        <v>1</v>
      </c>
      <c r="N133" s="202" t="s">
        <v>39</v>
      </c>
      <c r="O133" s="67"/>
      <c r="P133" s="203">
        <f>O133*H133</f>
        <v>0</v>
      </c>
      <c r="Q133" s="203">
        <v>0.26723</v>
      </c>
      <c r="R133" s="203">
        <f>Q133*H133</f>
        <v>0.26723</v>
      </c>
      <c r="S133" s="203">
        <v>0</v>
      </c>
      <c r="T133" s="204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205" t="s">
        <v>128</v>
      </c>
      <c r="AT133" s="205" t="s">
        <v>123</v>
      </c>
      <c r="AU133" s="205" t="s">
        <v>81</v>
      </c>
      <c r="AY133" s="13" t="s">
        <v>120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3" t="s">
        <v>79</v>
      </c>
      <c r="BK133" s="206">
        <f>ROUND(I133*H133,2)</f>
        <v>0</v>
      </c>
      <c r="BL133" s="13" t="s">
        <v>128</v>
      </c>
      <c r="BM133" s="205" t="s">
        <v>133</v>
      </c>
    </row>
    <row r="134" spans="1:65" s="1" customFormat="1" ht="16.5" customHeight="1">
      <c r="A134" s="30"/>
      <c r="B134" s="31"/>
      <c r="C134" s="194" t="s">
        <v>121</v>
      </c>
      <c r="D134" s="194" t="s">
        <v>123</v>
      </c>
      <c r="E134" s="195" t="s">
        <v>134</v>
      </c>
      <c r="F134" s="196" t="s">
        <v>135</v>
      </c>
      <c r="G134" s="197" t="s">
        <v>136</v>
      </c>
      <c r="H134" s="198">
        <v>4.74</v>
      </c>
      <c r="I134" s="199"/>
      <c r="J134" s="200">
        <f>ROUND(I134*H134,2)</f>
        <v>0</v>
      </c>
      <c r="K134" s="196" t="s">
        <v>127</v>
      </c>
      <c r="L134" s="35"/>
      <c r="M134" s="201" t="s">
        <v>1</v>
      </c>
      <c r="N134" s="202" t="s">
        <v>39</v>
      </c>
      <c r="O134" s="67"/>
      <c r="P134" s="203">
        <f>O134*H134</f>
        <v>0</v>
      </c>
      <c r="Q134" s="203">
        <v>0.05761</v>
      </c>
      <c r="R134" s="203">
        <f>Q134*H134</f>
        <v>0.2730714</v>
      </c>
      <c r="S134" s="203">
        <v>0</v>
      </c>
      <c r="T134" s="204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205" t="s">
        <v>128</v>
      </c>
      <c r="AT134" s="205" t="s">
        <v>123</v>
      </c>
      <c r="AU134" s="205" t="s">
        <v>81</v>
      </c>
      <c r="AY134" s="13" t="s">
        <v>120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3" t="s">
        <v>79</v>
      </c>
      <c r="BK134" s="206">
        <f>ROUND(I134*H134,2)</f>
        <v>0</v>
      </c>
      <c r="BL134" s="13" t="s">
        <v>128</v>
      </c>
      <c r="BM134" s="205" t="s">
        <v>137</v>
      </c>
    </row>
    <row r="135" spans="2:63" s="11" customFormat="1" ht="22.5" customHeight="1">
      <c r="B135" s="178"/>
      <c r="C135" s="179"/>
      <c r="D135" s="180" t="s">
        <v>73</v>
      </c>
      <c r="E135" s="192" t="s">
        <v>138</v>
      </c>
      <c r="F135" s="192" t="s">
        <v>139</v>
      </c>
      <c r="G135" s="179"/>
      <c r="H135" s="179"/>
      <c r="I135" s="182"/>
      <c r="J135" s="193">
        <f>BK135</f>
        <v>0</v>
      </c>
      <c r="K135" s="179"/>
      <c r="L135" s="184"/>
      <c r="M135" s="185"/>
      <c r="N135" s="186"/>
      <c r="O135" s="186"/>
      <c r="P135" s="187">
        <f>SUM(P136:P140)</f>
        <v>0</v>
      </c>
      <c r="Q135" s="186"/>
      <c r="R135" s="187">
        <f>SUM(R136:R140)</f>
        <v>2.77501218</v>
      </c>
      <c r="S135" s="186"/>
      <c r="T135" s="188">
        <f>SUM(T136:T140)</f>
        <v>0</v>
      </c>
      <c r="AR135" s="189" t="s">
        <v>79</v>
      </c>
      <c r="AT135" s="190" t="s">
        <v>73</v>
      </c>
      <c r="AU135" s="190" t="s">
        <v>79</v>
      </c>
      <c r="AY135" s="189" t="s">
        <v>120</v>
      </c>
      <c r="BK135" s="191">
        <f>SUM(BK136:BK140)</f>
        <v>0</v>
      </c>
    </row>
    <row r="136" spans="1:65" s="1" customFormat="1" ht="21.75" customHeight="1">
      <c r="A136" s="30"/>
      <c r="B136" s="31"/>
      <c r="C136" s="194" t="s">
        <v>128</v>
      </c>
      <c r="D136" s="194" t="s">
        <v>123</v>
      </c>
      <c r="E136" s="195" t="s">
        <v>140</v>
      </c>
      <c r="F136" s="196" t="s">
        <v>141</v>
      </c>
      <c r="G136" s="197" t="s">
        <v>126</v>
      </c>
      <c r="H136" s="198">
        <v>12.381</v>
      </c>
      <c r="I136" s="199"/>
      <c r="J136" s="200">
        <f>ROUND(I136*H136,2)</f>
        <v>0</v>
      </c>
      <c r="K136" s="196" t="s">
        <v>127</v>
      </c>
      <c r="L136" s="35"/>
      <c r="M136" s="201" t="s">
        <v>1</v>
      </c>
      <c r="N136" s="202" t="s">
        <v>39</v>
      </c>
      <c r="O136" s="67"/>
      <c r="P136" s="203">
        <f>O136*H136</f>
        <v>0</v>
      </c>
      <c r="Q136" s="203">
        <v>0.01838</v>
      </c>
      <c r="R136" s="203">
        <f>Q136*H136</f>
        <v>0.22756278000000002</v>
      </c>
      <c r="S136" s="203">
        <v>0</v>
      </c>
      <c r="T136" s="20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205" t="s">
        <v>128</v>
      </c>
      <c r="AT136" s="205" t="s">
        <v>123</v>
      </c>
      <c r="AU136" s="205" t="s">
        <v>81</v>
      </c>
      <c r="AY136" s="13" t="s">
        <v>120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3" t="s">
        <v>79</v>
      </c>
      <c r="BK136" s="206">
        <f>ROUND(I136*H136,2)</f>
        <v>0</v>
      </c>
      <c r="BL136" s="13" t="s">
        <v>128</v>
      </c>
      <c r="BM136" s="205" t="s">
        <v>142</v>
      </c>
    </row>
    <row r="137" spans="1:65" s="1" customFormat="1" ht="21.75" customHeight="1">
      <c r="A137" s="30"/>
      <c r="B137" s="31"/>
      <c r="C137" s="194" t="s">
        <v>143</v>
      </c>
      <c r="D137" s="194" t="s">
        <v>123</v>
      </c>
      <c r="E137" s="195" t="s">
        <v>144</v>
      </c>
      <c r="F137" s="196" t="s">
        <v>145</v>
      </c>
      <c r="G137" s="197" t="s">
        <v>126</v>
      </c>
      <c r="H137" s="198">
        <v>64.444</v>
      </c>
      <c r="I137" s="199"/>
      <c r="J137" s="200">
        <f>ROUND(I137*H137,2)</f>
        <v>0</v>
      </c>
      <c r="K137" s="196" t="s">
        <v>127</v>
      </c>
      <c r="L137" s="35"/>
      <c r="M137" s="201" t="s">
        <v>1</v>
      </c>
      <c r="N137" s="202" t="s">
        <v>39</v>
      </c>
      <c r="O137" s="67"/>
      <c r="P137" s="203">
        <f>O137*H137</f>
        <v>0</v>
      </c>
      <c r="Q137" s="203">
        <v>0.01838</v>
      </c>
      <c r="R137" s="203">
        <f>Q137*H137</f>
        <v>1.18448072</v>
      </c>
      <c r="S137" s="203">
        <v>0</v>
      </c>
      <c r="T137" s="20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205" t="s">
        <v>128</v>
      </c>
      <c r="AT137" s="205" t="s">
        <v>123</v>
      </c>
      <c r="AU137" s="205" t="s">
        <v>81</v>
      </c>
      <c r="AY137" s="13" t="s">
        <v>120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3" t="s">
        <v>79</v>
      </c>
      <c r="BK137" s="206">
        <f>ROUND(I137*H137,2)</f>
        <v>0</v>
      </c>
      <c r="BL137" s="13" t="s">
        <v>128</v>
      </c>
      <c r="BM137" s="205" t="s">
        <v>146</v>
      </c>
    </row>
    <row r="138" spans="1:65" s="1" customFormat="1" ht="21.75" customHeight="1">
      <c r="A138" s="30"/>
      <c r="B138" s="31"/>
      <c r="C138" s="194" t="s">
        <v>138</v>
      </c>
      <c r="D138" s="194" t="s">
        <v>123</v>
      </c>
      <c r="E138" s="195" t="s">
        <v>147</v>
      </c>
      <c r="F138" s="196" t="s">
        <v>148</v>
      </c>
      <c r="G138" s="197" t="s">
        <v>136</v>
      </c>
      <c r="H138" s="198">
        <v>9.48</v>
      </c>
      <c r="I138" s="199"/>
      <c r="J138" s="200">
        <f>ROUND(I138*H138,2)</f>
        <v>0</v>
      </c>
      <c r="K138" s="196" t="s">
        <v>127</v>
      </c>
      <c r="L138" s="35"/>
      <c r="M138" s="201" t="s">
        <v>1</v>
      </c>
      <c r="N138" s="202" t="s">
        <v>39</v>
      </c>
      <c r="O138" s="67"/>
      <c r="P138" s="203">
        <f>O138*H138</f>
        <v>0</v>
      </c>
      <c r="Q138" s="203">
        <v>0.0015</v>
      </c>
      <c r="R138" s="203">
        <f>Q138*H138</f>
        <v>0.014220000000000002</v>
      </c>
      <c r="S138" s="203">
        <v>0</v>
      </c>
      <c r="T138" s="20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205" t="s">
        <v>128</v>
      </c>
      <c r="AT138" s="205" t="s">
        <v>123</v>
      </c>
      <c r="AU138" s="205" t="s">
        <v>81</v>
      </c>
      <c r="AY138" s="13" t="s">
        <v>120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3" t="s">
        <v>79</v>
      </c>
      <c r="BK138" s="206">
        <f>ROUND(I138*H138,2)</f>
        <v>0</v>
      </c>
      <c r="BL138" s="13" t="s">
        <v>128</v>
      </c>
      <c r="BM138" s="205" t="s">
        <v>149</v>
      </c>
    </row>
    <row r="139" spans="1:65" s="1" customFormat="1" ht="21.75" customHeight="1">
      <c r="A139" s="30"/>
      <c r="B139" s="31"/>
      <c r="C139" s="194" t="s">
        <v>150</v>
      </c>
      <c r="D139" s="194" t="s">
        <v>123</v>
      </c>
      <c r="E139" s="195" t="s">
        <v>151</v>
      </c>
      <c r="F139" s="196" t="s">
        <v>152</v>
      </c>
      <c r="G139" s="197" t="s">
        <v>153</v>
      </c>
      <c r="H139" s="198">
        <v>0.402</v>
      </c>
      <c r="I139" s="199"/>
      <c r="J139" s="200">
        <f>ROUND(I139*H139,2)</f>
        <v>0</v>
      </c>
      <c r="K139" s="196" t="s">
        <v>127</v>
      </c>
      <c r="L139" s="35"/>
      <c r="M139" s="201" t="s">
        <v>1</v>
      </c>
      <c r="N139" s="202" t="s">
        <v>39</v>
      </c>
      <c r="O139" s="67"/>
      <c r="P139" s="203">
        <f>O139*H139</f>
        <v>0</v>
      </c>
      <c r="Q139" s="203">
        <v>2.25634</v>
      </c>
      <c r="R139" s="203">
        <f>Q139*H139</f>
        <v>0.9070486799999999</v>
      </c>
      <c r="S139" s="203">
        <v>0</v>
      </c>
      <c r="T139" s="20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205" t="s">
        <v>128</v>
      </c>
      <c r="AT139" s="205" t="s">
        <v>123</v>
      </c>
      <c r="AU139" s="205" t="s">
        <v>81</v>
      </c>
      <c r="AY139" s="13" t="s">
        <v>120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3" t="s">
        <v>79</v>
      </c>
      <c r="BK139" s="206">
        <f>ROUND(I139*H139,2)</f>
        <v>0</v>
      </c>
      <c r="BL139" s="13" t="s">
        <v>128</v>
      </c>
      <c r="BM139" s="205" t="s">
        <v>154</v>
      </c>
    </row>
    <row r="140" spans="1:65" s="1" customFormat="1" ht="21.75" customHeight="1">
      <c r="A140" s="30"/>
      <c r="B140" s="31"/>
      <c r="C140" s="194" t="s">
        <v>155</v>
      </c>
      <c r="D140" s="194" t="s">
        <v>123</v>
      </c>
      <c r="E140" s="195" t="s">
        <v>156</v>
      </c>
      <c r="F140" s="196" t="s">
        <v>157</v>
      </c>
      <c r="G140" s="197" t="s">
        <v>158</v>
      </c>
      <c r="H140" s="198">
        <v>1</v>
      </c>
      <c r="I140" s="199"/>
      <c r="J140" s="200">
        <f>ROUND(I140*H140,2)</f>
        <v>0</v>
      </c>
      <c r="K140" s="196" t="s">
        <v>127</v>
      </c>
      <c r="L140" s="35"/>
      <c r="M140" s="201" t="s">
        <v>1</v>
      </c>
      <c r="N140" s="202" t="s">
        <v>39</v>
      </c>
      <c r="O140" s="67"/>
      <c r="P140" s="203">
        <f>O140*H140</f>
        <v>0</v>
      </c>
      <c r="Q140" s="203">
        <v>0.4417</v>
      </c>
      <c r="R140" s="203">
        <f>Q140*H140</f>
        <v>0.4417</v>
      </c>
      <c r="S140" s="203">
        <v>0</v>
      </c>
      <c r="T140" s="20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205" t="s">
        <v>128</v>
      </c>
      <c r="AT140" s="205" t="s">
        <v>123</v>
      </c>
      <c r="AU140" s="205" t="s">
        <v>81</v>
      </c>
      <c r="AY140" s="13" t="s">
        <v>120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3" t="s">
        <v>79</v>
      </c>
      <c r="BK140" s="206">
        <f>ROUND(I140*H140,2)</f>
        <v>0</v>
      </c>
      <c r="BL140" s="13" t="s">
        <v>128</v>
      </c>
      <c r="BM140" s="205" t="s">
        <v>159</v>
      </c>
    </row>
    <row r="141" spans="2:63" s="11" customFormat="1" ht="22.5" customHeight="1">
      <c r="B141" s="178"/>
      <c r="C141" s="179"/>
      <c r="D141" s="180" t="s">
        <v>73</v>
      </c>
      <c r="E141" s="192" t="s">
        <v>160</v>
      </c>
      <c r="F141" s="192" t="s">
        <v>161</v>
      </c>
      <c r="G141" s="179"/>
      <c r="H141" s="179"/>
      <c r="I141" s="182"/>
      <c r="J141" s="193">
        <f>BK141</f>
        <v>0</v>
      </c>
      <c r="K141" s="179"/>
      <c r="L141" s="184"/>
      <c r="M141" s="185"/>
      <c r="N141" s="186"/>
      <c r="O141" s="186"/>
      <c r="P141" s="187">
        <f>SUM(P142:P163)</f>
        <v>0</v>
      </c>
      <c r="Q141" s="186"/>
      <c r="R141" s="187">
        <f>SUM(R142:R163)</f>
        <v>0.67503428</v>
      </c>
      <c r="S141" s="186"/>
      <c r="T141" s="188">
        <f>SUM(T142:T163)</f>
        <v>5.7761450000000005</v>
      </c>
      <c r="AR141" s="189" t="s">
        <v>79</v>
      </c>
      <c r="AT141" s="190" t="s">
        <v>73</v>
      </c>
      <c r="AU141" s="190" t="s">
        <v>79</v>
      </c>
      <c r="AY141" s="189" t="s">
        <v>120</v>
      </c>
      <c r="BK141" s="191">
        <f>SUM(BK142:BK163)</f>
        <v>0</v>
      </c>
    </row>
    <row r="142" spans="1:65" s="1" customFormat="1" ht="16.5" customHeight="1">
      <c r="A142" s="30"/>
      <c r="B142" s="31"/>
      <c r="C142" s="194" t="s">
        <v>160</v>
      </c>
      <c r="D142" s="194" t="s">
        <v>123</v>
      </c>
      <c r="E142" s="195" t="s">
        <v>162</v>
      </c>
      <c r="F142" s="196" t="s">
        <v>163</v>
      </c>
      <c r="G142" s="197" t="s">
        <v>132</v>
      </c>
      <c r="H142" s="198">
        <v>1</v>
      </c>
      <c r="I142" s="199"/>
      <c r="J142" s="200">
        <f aca="true" t="shared" si="0" ref="J142:J163">ROUND(I142*H142,2)</f>
        <v>0</v>
      </c>
      <c r="K142" s="196" t="s">
        <v>1</v>
      </c>
      <c r="L142" s="35"/>
      <c r="M142" s="201" t="s">
        <v>1</v>
      </c>
      <c r="N142" s="202" t="s">
        <v>39</v>
      </c>
      <c r="O142" s="67"/>
      <c r="P142" s="203">
        <f aca="true" t="shared" si="1" ref="P142:P163">O142*H142</f>
        <v>0</v>
      </c>
      <c r="Q142" s="203">
        <v>0</v>
      </c>
      <c r="R142" s="203">
        <f aca="true" t="shared" si="2" ref="R142:R163">Q142*H142</f>
        <v>0</v>
      </c>
      <c r="S142" s="203">
        <v>0</v>
      </c>
      <c r="T142" s="204">
        <f aca="true" t="shared" si="3" ref="T142:T163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205" t="s">
        <v>128</v>
      </c>
      <c r="AT142" s="205" t="s">
        <v>123</v>
      </c>
      <c r="AU142" s="205" t="s">
        <v>81</v>
      </c>
      <c r="AY142" s="13" t="s">
        <v>120</v>
      </c>
      <c r="BE142" s="206">
        <f aca="true" t="shared" si="4" ref="BE142:BE163">IF(N142="základní",J142,0)</f>
        <v>0</v>
      </c>
      <c r="BF142" s="206">
        <f aca="true" t="shared" si="5" ref="BF142:BF163">IF(N142="snížená",J142,0)</f>
        <v>0</v>
      </c>
      <c r="BG142" s="206">
        <f aca="true" t="shared" si="6" ref="BG142:BG163">IF(N142="zákl. přenesená",J142,0)</f>
        <v>0</v>
      </c>
      <c r="BH142" s="206">
        <f aca="true" t="shared" si="7" ref="BH142:BH163">IF(N142="sníž. přenesená",J142,0)</f>
        <v>0</v>
      </c>
      <c r="BI142" s="206">
        <f aca="true" t="shared" si="8" ref="BI142:BI163">IF(N142="nulová",J142,0)</f>
        <v>0</v>
      </c>
      <c r="BJ142" s="13" t="s">
        <v>79</v>
      </c>
      <c r="BK142" s="206">
        <f aca="true" t="shared" si="9" ref="BK142:BK163">ROUND(I142*H142,2)</f>
        <v>0</v>
      </c>
      <c r="BL142" s="13" t="s">
        <v>128</v>
      </c>
      <c r="BM142" s="205" t="s">
        <v>164</v>
      </c>
    </row>
    <row r="143" spans="1:65" s="1" customFormat="1" ht="16.5" customHeight="1">
      <c r="A143" s="30"/>
      <c r="B143" s="31"/>
      <c r="C143" s="194" t="s">
        <v>165</v>
      </c>
      <c r="D143" s="194" t="s">
        <v>123</v>
      </c>
      <c r="E143" s="195" t="s">
        <v>166</v>
      </c>
      <c r="F143" s="196" t="s">
        <v>167</v>
      </c>
      <c r="G143" s="197" t="s">
        <v>132</v>
      </c>
      <c r="H143" s="198">
        <v>1</v>
      </c>
      <c r="I143" s="199"/>
      <c r="J143" s="200">
        <f t="shared" si="0"/>
        <v>0</v>
      </c>
      <c r="K143" s="196" t="s">
        <v>1</v>
      </c>
      <c r="L143" s="35"/>
      <c r="M143" s="201" t="s">
        <v>1</v>
      </c>
      <c r="N143" s="202" t="s">
        <v>39</v>
      </c>
      <c r="O143" s="67"/>
      <c r="P143" s="203">
        <f t="shared" si="1"/>
        <v>0</v>
      </c>
      <c r="Q143" s="203">
        <v>0</v>
      </c>
      <c r="R143" s="203">
        <f t="shared" si="2"/>
        <v>0</v>
      </c>
      <c r="S143" s="203">
        <v>0</v>
      </c>
      <c r="T143" s="204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205" t="s">
        <v>168</v>
      </c>
      <c r="AT143" s="205" t="s">
        <v>123</v>
      </c>
      <c r="AU143" s="205" t="s">
        <v>81</v>
      </c>
      <c r="AY143" s="13" t="s">
        <v>120</v>
      </c>
      <c r="BE143" s="206">
        <f t="shared" si="4"/>
        <v>0</v>
      </c>
      <c r="BF143" s="206">
        <f t="shared" si="5"/>
        <v>0</v>
      </c>
      <c r="BG143" s="206">
        <f t="shared" si="6"/>
        <v>0</v>
      </c>
      <c r="BH143" s="206">
        <f t="shared" si="7"/>
        <v>0</v>
      </c>
      <c r="BI143" s="206">
        <f t="shared" si="8"/>
        <v>0</v>
      </c>
      <c r="BJ143" s="13" t="s">
        <v>79</v>
      </c>
      <c r="BK143" s="206">
        <f t="shared" si="9"/>
        <v>0</v>
      </c>
      <c r="BL143" s="13" t="s">
        <v>168</v>
      </c>
      <c r="BM143" s="205" t="s">
        <v>169</v>
      </c>
    </row>
    <row r="144" spans="1:65" s="1" customFormat="1" ht="16.5" customHeight="1">
      <c r="A144" s="30"/>
      <c r="B144" s="31"/>
      <c r="C144" s="194" t="s">
        <v>170</v>
      </c>
      <c r="D144" s="194" t="s">
        <v>123</v>
      </c>
      <c r="E144" s="195" t="s">
        <v>171</v>
      </c>
      <c r="F144" s="196" t="s">
        <v>172</v>
      </c>
      <c r="G144" s="197" t="s">
        <v>132</v>
      </c>
      <c r="H144" s="198">
        <v>1</v>
      </c>
      <c r="I144" s="199"/>
      <c r="J144" s="200">
        <f t="shared" si="0"/>
        <v>0</v>
      </c>
      <c r="K144" s="196" t="s">
        <v>1</v>
      </c>
      <c r="L144" s="35"/>
      <c r="M144" s="201" t="s">
        <v>1</v>
      </c>
      <c r="N144" s="202" t="s">
        <v>39</v>
      </c>
      <c r="O144" s="67"/>
      <c r="P144" s="203">
        <f t="shared" si="1"/>
        <v>0</v>
      </c>
      <c r="Q144" s="203">
        <v>0</v>
      </c>
      <c r="R144" s="203">
        <f t="shared" si="2"/>
        <v>0</v>
      </c>
      <c r="S144" s="203">
        <v>0</v>
      </c>
      <c r="T144" s="204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205" t="s">
        <v>168</v>
      </c>
      <c r="AT144" s="205" t="s">
        <v>123</v>
      </c>
      <c r="AU144" s="205" t="s">
        <v>81</v>
      </c>
      <c r="AY144" s="13" t="s">
        <v>120</v>
      </c>
      <c r="BE144" s="206">
        <f t="shared" si="4"/>
        <v>0</v>
      </c>
      <c r="BF144" s="206">
        <f t="shared" si="5"/>
        <v>0</v>
      </c>
      <c r="BG144" s="206">
        <f t="shared" si="6"/>
        <v>0</v>
      </c>
      <c r="BH144" s="206">
        <f t="shared" si="7"/>
        <v>0</v>
      </c>
      <c r="BI144" s="206">
        <f t="shared" si="8"/>
        <v>0</v>
      </c>
      <c r="BJ144" s="13" t="s">
        <v>79</v>
      </c>
      <c r="BK144" s="206">
        <f t="shared" si="9"/>
        <v>0</v>
      </c>
      <c r="BL144" s="13" t="s">
        <v>168</v>
      </c>
      <c r="BM144" s="205" t="s">
        <v>173</v>
      </c>
    </row>
    <row r="145" spans="1:65" s="1" customFormat="1" ht="16.5" customHeight="1">
      <c r="A145" s="30"/>
      <c r="B145" s="31"/>
      <c r="C145" s="194" t="s">
        <v>174</v>
      </c>
      <c r="D145" s="194" t="s">
        <v>123</v>
      </c>
      <c r="E145" s="195" t="s">
        <v>175</v>
      </c>
      <c r="F145" s="196" t="s">
        <v>176</v>
      </c>
      <c r="G145" s="197" t="s">
        <v>132</v>
      </c>
      <c r="H145" s="198">
        <v>1</v>
      </c>
      <c r="I145" s="199"/>
      <c r="J145" s="200">
        <f t="shared" si="0"/>
        <v>0</v>
      </c>
      <c r="K145" s="196" t="s">
        <v>1</v>
      </c>
      <c r="L145" s="35"/>
      <c r="M145" s="201" t="s">
        <v>1</v>
      </c>
      <c r="N145" s="202" t="s">
        <v>39</v>
      </c>
      <c r="O145" s="67"/>
      <c r="P145" s="203">
        <f t="shared" si="1"/>
        <v>0</v>
      </c>
      <c r="Q145" s="203">
        <v>0</v>
      </c>
      <c r="R145" s="203">
        <f t="shared" si="2"/>
        <v>0</v>
      </c>
      <c r="S145" s="203">
        <v>0</v>
      </c>
      <c r="T145" s="204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205" t="s">
        <v>168</v>
      </c>
      <c r="AT145" s="205" t="s">
        <v>123</v>
      </c>
      <c r="AU145" s="205" t="s">
        <v>81</v>
      </c>
      <c r="AY145" s="13" t="s">
        <v>120</v>
      </c>
      <c r="BE145" s="206">
        <f t="shared" si="4"/>
        <v>0</v>
      </c>
      <c r="BF145" s="206">
        <f t="shared" si="5"/>
        <v>0</v>
      </c>
      <c r="BG145" s="206">
        <f t="shared" si="6"/>
        <v>0</v>
      </c>
      <c r="BH145" s="206">
        <f t="shared" si="7"/>
        <v>0</v>
      </c>
      <c r="BI145" s="206">
        <f t="shared" si="8"/>
        <v>0</v>
      </c>
      <c r="BJ145" s="13" t="s">
        <v>79</v>
      </c>
      <c r="BK145" s="206">
        <f t="shared" si="9"/>
        <v>0</v>
      </c>
      <c r="BL145" s="13" t="s">
        <v>168</v>
      </c>
      <c r="BM145" s="205" t="s">
        <v>177</v>
      </c>
    </row>
    <row r="146" spans="1:65" s="1" customFormat="1" ht="21.75" customHeight="1">
      <c r="A146" s="30"/>
      <c r="B146" s="31"/>
      <c r="C146" s="194" t="s">
        <v>178</v>
      </c>
      <c r="D146" s="194" t="s">
        <v>123</v>
      </c>
      <c r="E146" s="195" t="s">
        <v>179</v>
      </c>
      <c r="F146" s="196" t="s">
        <v>180</v>
      </c>
      <c r="G146" s="197" t="s">
        <v>132</v>
      </c>
      <c r="H146" s="198">
        <v>1</v>
      </c>
      <c r="I146" s="199"/>
      <c r="J146" s="200">
        <f t="shared" si="0"/>
        <v>0</v>
      </c>
      <c r="K146" s="196" t="s">
        <v>1</v>
      </c>
      <c r="L146" s="35"/>
      <c r="M146" s="201" t="s">
        <v>1</v>
      </c>
      <c r="N146" s="202" t="s">
        <v>39</v>
      </c>
      <c r="O146" s="67"/>
      <c r="P146" s="203">
        <f t="shared" si="1"/>
        <v>0</v>
      </c>
      <c r="Q146" s="203">
        <v>0</v>
      </c>
      <c r="R146" s="203">
        <f t="shared" si="2"/>
        <v>0</v>
      </c>
      <c r="S146" s="203">
        <v>0</v>
      </c>
      <c r="T146" s="204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205" t="s">
        <v>168</v>
      </c>
      <c r="AT146" s="205" t="s">
        <v>123</v>
      </c>
      <c r="AU146" s="205" t="s">
        <v>81</v>
      </c>
      <c r="AY146" s="13" t="s">
        <v>120</v>
      </c>
      <c r="BE146" s="206">
        <f t="shared" si="4"/>
        <v>0</v>
      </c>
      <c r="BF146" s="206">
        <f t="shared" si="5"/>
        <v>0</v>
      </c>
      <c r="BG146" s="206">
        <f t="shared" si="6"/>
        <v>0</v>
      </c>
      <c r="BH146" s="206">
        <f t="shared" si="7"/>
        <v>0</v>
      </c>
      <c r="BI146" s="206">
        <f t="shared" si="8"/>
        <v>0</v>
      </c>
      <c r="BJ146" s="13" t="s">
        <v>79</v>
      </c>
      <c r="BK146" s="206">
        <f t="shared" si="9"/>
        <v>0</v>
      </c>
      <c r="BL146" s="13" t="s">
        <v>168</v>
      </c>
      <c r="BM146" s="205" t="s">
        <v>181</v>
      </c>
    </row>
    <row r="147" spans="1:65" s="1" customFormat="1" ht="21.75" customHeight="1">
      <c r="A147" s="30"/>
      <c r="B147" s="31"/>
      <c r="C147" s="194" t="s">
        <v>182</v>
      </c>
      <c r="D147" s="194" t="s">
        <v>123</v>
      </c>
      <c r="E147" s="195" t="s">
        <v>183</v>
      </c>
      <c r="F147" s="196" t="s">
        <v>184</v>
      </c>
      <c r="G147" s="197" t="s">
        <v>126</v>
      </c>
      <c r="H147" s="198">
        <v>11.6</v>
      </c>
      <c r="I147" s="199"/>
      <c r="J147" s="200">
        <f t="shared" si="0"/>
        <v>0</v>
      </c>
      <c r="K147" s="196" t="s">
        <v>127</v>
      </c>
      <c r="L147" s="35"/>
      <c r="M147" s="201" t="s">
        <v>1</v>
      </c>
      <c r="N147" s="202" t="s">
        <v>39</v>
      </c>
      <c r="O147" s="67"/>
      <c r="P147" s="203">
        <f t="shared" si="1"/>
        <v>0</v>
      </c>
      <c r="Q147" s="203">
        <v>0.00021</v>
      </c>
      <c r="R147" s="203">
        <f t="shared" si="2"/>
        <v>0.0024360000000000002</v>
      </c>
      <c r="S147" s="203">
        <v>0</v>
      </c>
      <c r="T147" s="204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205" t="s">
        <v>128</v>
      </c>
      <c r="AT147" s="205" t="s">
        <v>123</v>
      </c>
      <c r="AU147" s="205" t="s">
        <v>81</v>
      </c>
      <c r="AY147" s="13" t="s">
        <v>120</v>
      </c>
      <c r="BE147" s="206">
        <f t="shared" si="4"/>
        <v>0</v>
      </c>
      <c r="BF147" s="206">
        <f t="shared" si="5"/>
        <v>0</v>
      </c>
      <c r="BG147" s="206">
        <f t="shared" si="6"/>
        <v>0</v>
      </c>
      <c r="BH147" s="206">
        <f t="shared" si="7"/>
        <v>0</v>
      </c>
      <c r="BI147" s="206">
        <f t="shared" si="8"/>
        <v>0</v>
      </c>
      <c r="BJ147" s="13" t="s">
        <v>79</v>
      </c>
      <c r="BK147" s="206">
        <f t="shared" si="9"/>
        <v>0</v>
      </c>
      <c r="BL147" s="13" t="s">
        <v>128</v>
      </c>
      <c r="BM147" s="205" t="s">
        <v>185</v>
      </c>
    </row>
    <row r="148" spans="1:65" s="1" customFormat="1" ht="21.75" customHeight="1">
      <c r="A148" s="30"/>
      <c r="B148" s="31"/>
      <c r="C148" s="194" t="s">
        <v>8</v>
      </c>
      <c r="D148" s="194" t="s">
        <v>123</v>
      </c>
      <c r="E148" s="195" t="s">
        <v>186</v>
      </c>
      <c r="F148" s="196" t="s">
        <v>187</v>
      </c>
      <c r="G148" s="197" t="s">
        <v>126</v>
      </c>
      <c r="H148" s="198">
        <v>12.411</v>
      </c>
      <c r="I148" s="199"/>
      <c r="J148" s="200">
        <f t="shared" si="0"/>
        <v>0</v>
      </c>
      <c r="K148" s="196" t="s">
        <v>127</v>
      </c>
      <c r="L148" s="35"/>
      <c r="M148" s="201" t="s">
        <v>1</v>
      </c>
      <c r="N148" s="202" t="s">
        <v>39</v>
      </c>
      <c r="O148" s="67"/>
      <c r="P148" s="203">
        <f t="shared" si="1"/>
        <v>0</v>
      </c>
      <c r="Q148" s="203">
        <v>4E-05</v>
      </c>
      <c r="R148" s="203">
        <f t="shared" si="2"/>
        <v>0.00049644</v>
      </c>
      <c r="S148" s="203">
        <v>0</v>
      </c>
      <c r="T148" s="204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205" t="s">
        <v>128</v>
      </c>
      <c r="AT148" s="205" t="s">
        <v>123</v>
      </c>
      <c r="AU148" s="205" t="s">
        <v>81</v>
      </c>
      <c r="AY148" s="13" t="s">
        <v>120</v>
      </c>
      <c r="BE148" s="206">
        <f t="shared" si="4"/>
        <v>0</v>
      </c>
      <c r="BF148" s="206">
        <f t="shared" si="5"/>
        <v>0</v>
      </c>
      <c r="BG148" s="206">
        <f t="shared" si="6"/>
        <v>0</v>
      </c>
      <c r="BH148" s="206">
        <f t="shared" si="7"/>
        <v>0</v>
      </c>
      <c r="BI148" s="206">
        <f t="shared" si="8"/>
        <v>0</v>
      </c>
      <c r="BJ148" s="13" t="s">
        <v>79</v>
      </c>
      <c r="BK148" s="206">
        <f t="shared" si="9"/>
        <v>0</v>
      </c>
      <c r="BL148" s="13" t="s">
        <v>128</v>
      </c>
      <c r="BM148" s="205" t="s">
        <v>188</v>
      </c>
    </row>
    <row r="149" spans="1:65" s="1" customFormat="1" ht="21.75" customHeight="1">
      <c r="A149" s="30"/>
      <c r="B149" s="31"/>
      <c r="C149" s="194" t="s">
        <v>168</v>
      </c>
      <c r="D149" s="194" t="s">
        <v>123</v>
      </c>
      <c r="E149" s="195" t="s">
        <v>189</v>
      </c>
      <c r="F149" s="196" t="s">
        <v>190</v>
      </c>
      <c r="G149" s="197" t="s">
        <v>136</v>
      </c>
      <c r="H149" s="198">
        <v>1</v>
      </c>
      <c r="I149" s="199"/>
      <c r="J149" s="200">
        <f t="shared" si="0"/>
        <v>0</v>
      </c>
      <c r="K149" s="196" t="s">
        <v>127</v>
      </c>
      <c r="L149" s="35"/>
      <c r="M149" s="201" t="s">
        <v>1</v>
      </c>
      <c r="N149" s="202" t="s">
        <v>39</v>
      </c>
      <c r="O149" s="67"/>
      <c r="P149" s="203">
        <f t="shared" si="1"/>
        <v>0</v>
      </c>
      <c r="Q149" s="203">
        <v>0.00284</v>
      </c>
      <c r="R149" s="203">
        <f t="shared" si="2"/>
        <v>0.00284</v>
      </c>
      <c r="S149" s="203">
        <v>0.159</v>
      </c>
      <c r="T149" s="204">
        <f t="shared" si="3"/>
        <v>0.159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205" t="s">
        <v>128</v>
      </c>
      <c r="AT149" s="205" t="s">
        <v>123</v>
      </c>
      <c r="AU149" s="205" t="s">
        <v>81</v>
      </c>
      <c r="AY149" s="13" t="s">
        <v>120</v>
      </c>
      <c r="BE149" s="206">
        <f t="shared" si="4"/>
        <v>0</v>
      </c>
      <c r="BF149" s="206">
        <f t="shared" si="5"/>
        <v>0</v>
      </c>
      <c r="BG149" s="206">
        <f t="shared" si="6"/>
        <v>0</v>
      </c>
      <c r="BH149" s="206">
        <f t="shared" si="7"/>
        <v>0</v>
      </c>
      <c r="BI149" s="206">
        <f t="shared" si="8"/>
        <v>0</v>
      </c>
      <c r="BJ149" s="13" t="s">
        <v>79</v>
      </c>
      <c r="BK149" s="206">
        <f t="shared" si="9"/>
        <v>0</v>
      </c>
      <c r="BL149" s="13" t="s">
        <v>128</v>
      </c>
      <c r="BM149" s="205" t="s">
        <v>191</v>
      </c>
    </row>
    <row r="150" spans="1:65" s="1" customFormat="1" ht="16.5" customHeight="1">
      <c r="A150" s="30"/>
      <c r="B150" s="31"/>
      <c r="C150" s="194" t="s">
        <v>192</v>
      </c>
      <c r="D150" s="194" t="s">
        <v>123</v>
      </c>
      <c r="E150" s="195" t="s">
        <v>193</v>
      </c>
      <c r="F150" s="196" t="s">
        <v>194</v>
      </c>
      <c r="G150" s="197" t="s">
        <v>126</v>
      </c>
      <c r="H150" s="198">
        <v>6.246</v>
      </c>
      <c r="I150" s="199"/>
      <c r="J150" s="200">
        <f t="shared" si="0"/>
        <v>0</v>
      </c>
      <c r="K150" s="196" t="s">
        <v>127</v>
      </c>
      <c r="L150" s="35"/>
      <c r="M150" s="201" t="s">
        <v>1</v>
      </c>
      <c r="N150" s="202" t="s">
        <v>39</v>
      </c>
      <c r="O150" s="67"/>
      <c r="P150" s="203">
        <f t="shared" si="1"/>
        <v>0</v>
      </c>
      <c r="Q150" s="203">
        <v>0</v>
      </c>
      <c r="R150" s="203">
        <f t="shared" si="2"/>
        <v>0</v>
      </c>
      <c r="S150" s="203">
        <v>0.066</v>
      </c>
      <c r="T150" s="204">
        <f t="shared" si="3"/>
        <v>0.41223600000000005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205" t="s">
        <v>128</v>
      </c>
      <c r="AT150" s="205" t="s">
        <v>123</v>
      </c>
      <c r="AU150" s="205" t="s">
        <v>81</v>
      </c>
      <c r="AY150" s="13" t="s">
        <v>120</v>
      </c>
      <c r="BE150" s="206">
        <f t="shared" si="4"/>
        <v>0</v>
      </c>
      <c r="BF150" s="206">
        <f t="shared" si="5"/>
        <v>0</v>
      </c>
      <c r="BG150" s="206">
        <f t="shared" si="6"/>
        <v>0</v>
      </c>
      <c r="BH150" s="206">
        <f t="shared" si="7"/>
        <v>0</v>
      </c>
      <c r="BI150" s="206">
        <f t="shared" si="8"/>
        <v>0</v>
      </c>
      <c r="BJ150" s="13" t="s">
        <v>79</v>
      </c>
      <c r="BK150" s="206">
        <f t="shared" si="9"/>
        <v>0</v>
      </c>
      <c r="BL150" s="13" t="s">
        <v>128</v>
      </c>
      <c r="BM150" s="205" t="s">
        <v>195</v>
      </c>
    </row>
    <row r="151" spans="1:65" s="1" customFormat="1" ht="21.75" customHeight="1">
      <c r="A151" s="30"/>
      <c r="B151" s="31"/>
      <c r="C151" s="194" t="s">
        <v>196</v>
      </c>
      <c r="D151" s="194" t="s">
        <v>123</v>
      </c>
      <c r="E151" s="195" t="s">
        <v>197</v>
      </c>
      <c r="F151" s="196" t="s">
        <v>198</v>
      </c>
      <c r="G151" s="197" t="s">
        <v>126</v>
      </c>
      <c r="H151" s="198">
        <v>4.6</v>
      </c>
      <c r="I151" s="199"/>
      <c r="J151" s="200">
        <f t="shared" si="0"/>
        <v>0</v>
      </c>
      <c r="K151" s="196" t="s">
        <v>127</v>
      </c>
      <c r="L151" s="35"/>
      <c r="M151" s="201" t="s">
        <v>1</v>
      </c>
      <c r="N151" s="202" t="s">
        <v>39</v>
      </c>
      <c r="O151" s="67"/>
      <c r="P151" s="203">
        <f t="shared" si="1"/>
        <v>0</v>
      </c>
      <c r="Q151" s="203">
        <v>0</v>
      </c>
      <c r="R151" s="203">
        <f t="shared" si="2"/>
        <v>0</v>
      </c>
      <c r="S151" s="203">
        <v>0.066</v>
      </c>
      <c r="T151" s="204">
        <f t="shared" si="3"/>
        <v>0.3036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205" t="s">
        <v>128</v>
      </c>
      <c r="AT151" s="205" t="s">
        <v>123</v>
      </c>
      <c r="AU151" s="205" t="s">
        <v>81</v>
      </c>
      <c r="AY151" s="13" t="s">
        <v>120</v>
      </c>
      <c r="BE151" s="206">
        <f t="shared" si="4"/>
        <v>0</v>
      </c>
      <c r="BF151" s="206">
        <f t="shared" si="5"/>
        <v>0</v>
      </c>
      <c r="BG151" s="206">
        <f t="shared" si="6"/>
        <v>0</v>
      </c>
      <c r="BH151" s="206">
        <f t="shared" si="7"/>
        <v>0</v>
      </c>
      <c r="BI151" s="206">
        <f t="shared" si="8"/>
        <v>0</v>
      </c>
      <c r="BJ151" s="13" t="s">
        <v>79</v>
      </c>
      <c r="BK151" s="206">
        <f t="shared" si="9"/>
        <v>0</v>
      </c>
      <c r="BL151" s="13" t="s">
        <v>128</v>
      </c>
      <c r="BM151" s="205" t="s">
        <v>199</v>
      </c>
    </row>
    <row r="152" spans="1:65" s="1" customFormat="1" ht="16.5" customHeight="1">
      <c r="A152" s="30"/>
      <c r="B152" s="31"/>
      <c r="C152" s="194" t="s">
        <v>200</v>
      </c>
      <c r="D152" s="194" t="s">
        <v>123</v>
      </c>
      <c r="E152" s="195" t="s">
        <v>201</v>
      </c>
      <c r="F152" s="196" t="s">
        <v>202</v>
      </c>
      <c r="G152" s="197" t="s">
        <v>126</v>
      </c>
      <c r="H152" s="198">
        <v>10.846</v>
      </c>
      <c r="I152" s="199"/>
      <c r="J152" s="200">
        <f t="shared" si="0"/>
        <v>0</v>
      </c>
      <c r="K152" s="196" t="s">
        <v>127</v>
      </c>
      <c r="L152" s="35"/>
      <c r="M152" s="201" t="s">
        <v>1</v>
      </c>
      <c r="N152" s="202" t="s">
        <v>39</v>
      </c>
      <c r="O152" s="67"/>
      <c r="P152" s="203">
        <f t="shared" si="1"/>
        <v>0</v>
      </c>
      <c r="Q152" s="203">
        <v>0</v>
      </c>
      <c r="R152" s="203">
        <f t="shared" si="2"/>
        <v>0</v>
      </c>
      <c r="S152" s="203">
        <v>0.065</v>
      </c>
      <c r="T152" s="204">
        <f t="shared" si="3"/>
        <v>0.70499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205" t="s">
        <v>128</v>
      </c>
      <c r="AT152" s="205" t="s">
        <v>123</v>
      </c>
      <c r="AU152" s="205" t="s">
        <v>81</v>
      </c>
      <c r="AY152" s="13" t="s">
        <v>120</v>
      </c>
      <c r="BE152" s="206">
        <f t="shared" si="4"/>
        <v>0</v>
      </c>
      <c r="BF152" s="206">
        <f t="shared" si="5"/>
        <v>0</v>
      </c>
      <c r="BG152" s="206">
        <f t="shared" si="6"/>
        <v>0</v>
      </c>
      <c r="BH152" s="206">
        <f t="shared" si="7"/>
        <v>0</v>
      </c>
      <c r="BI152" s="206">
        <f t="shared" si="8"/>
        <v>0</v>
      </c>
      <c r="BJ152" s="13" t="s">
        <v>79</v>
      </c>
      <c r="BK152" s="206">
        <f t="shared" si="9"/>
        <v>0</v>
      </c>
      <c r="BL152" s="13" t="s">
        <v>128</v>
      </c>
      <c r="BM152" s="205" t="s">
        <v>203</v>
      </c>
    </row>
    <row r="153" spans="1:65" s="1" customFormat="1" ht="16.5" customHeight="1">
      <c r="A153" s="30"/>
      <c r="B153" s="31"/>
      <c r="C153" s="194" t="s">
        <v>204</v>
      </c>
      <c r="D153" s="194" t="s">
        <v>123</v>
      </c>
      <c r="E153" s="195" t="s">
        <v>205</v>
      </c>
      <c r="F153" s="196" t="s">
        <v>206</v>
      </c>
      <c r="G153" s="197" t="s">
        <v>126</v>
      </c>
      <c r="H153" s="198">
        <v>7</v>
      </c>
      <c r="I153" s="199"/>
      <c r="J153" s="200">
        <f t="shared" si="0"/>
        <v>0</v>
      </c>
      <c r="K153" s="196" t="s">
        <v>127</v>
      </c>
      <c r="L153" s="35"/>
      <c r="M153" s="201" t="s">
        <v>1</v>
      </c>
      <c r="N153" s="202" t="s">
        <v>39</v>
      </c>
      <c r="O153" s="67"/>
      <c r="P153" s="203">
        <f t="shared" si="1"/>
        <v>0</v>
      </c>
      <c r="Q153" s="203">
        <v>0</v>
      </c>
      <c r="R153" s="203">
        <f t="shared" si="2"/>
        <v>0</v>
      </c>
      <c r="S153" s="203">
        <v>0.057</v>
      </c>
      <c r="T153" s="204">
        <f t="shared" si="3"/>
        <v>0.399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205" t="s">
        <v>128</v>
      </c>
      <c r="AT153" s="205" t="s">
        <v>123</v>
      </c>
      <c r="AU153" s="205" t="s">
        <v>81</v>
      </c>
      <c r="AY153" s="13" t="s">
        <v>120</v>
      </c>
      <c r="BE153" s="206">
        <f t="shared" si="4"/>
        <v>0</v>
      </c>
      <c r="BF153" s="206">
        <f t="shared" si="5"/>
        <v>0</v>
      </c>
      <c r="BG153" s="206">
        <f t="shared" si="6"/>
        <v>0</v>
      </c>
      <c r="BH153" s="206">
        <f t="shared" si="7"/>
        <v>0</v>
      </c>
      <c r="BI153" s="206">
        <f t="shared" si="8"/>
        <v>0</v>
      </c>
      <c r="BJ153" s="13" t="s">
        <v>79</v>
      </c>
      <c r="BK153" s="206">
        <f t="shared" si="9"/>
        <v>0</v>
      </c>
      <c r="BL153" s="13" t="s">
        <v>128</v>
      </c>
      <c r="BM153" s="205" t="s">
        <v>207</v>
      </c>
    </row>
    <row r="154" spans="1:65" s="1" customFormat="1" ht="16.5" customHeight="1">
      <c r="A154" s="30"/>
      <c r="B154" s="31"/>
      <c r="C154" s="194" t="s">
        <v>7</v>
      </c>
      <c r="D154" s="194" t="s">
        <v>123</v>
      </c>
      <c r="E154" s="195" t="s">
        <v>208</v>
      </c>
      <c r="F154" s="196" t="s">
        <v>209</v>
      </c>
      <c r="G154" s="197" t="s">
        <v>136</v>
      </c>
      <c r="H154" s="198">
        <v>4.205</v>
      </c>
      <c r="I154" s="199"/>
      <c r="J154" s="200">
        <f t="shared" si="0"/>
        <v>0</v>
      </c>
      <c r="K154" s="196" t="s">
        <v>127</v>
      </c>
      <c r="L154" s="35"/>
      <c r="M154" s="201" t="s">
        <v>1</v>
      </c>
      <c r="N154" s="202" t="s">
        <v>39</v>
      </c>
      <c r="O154" s="67"/>
      <c r="P154" s="203">
        <f t="shared" si="1"/>
        <v>0</v>
      </c>
      <c r="Q154" s="203">
        <v>0</v>
      </c>
      <c r="R154" s="203">
        <f t="shared" si="2"/>
        <v>0</v>
      </c>
      <c r="S154" s="203">
        <v>0.009</v>
      </c>
      <c r="T154" s="204">
        <f t="shared" si="3"/>
        <v>0.037845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205" t="s">
        <v>128</v>
      </c>
      <c r="AT154" s="205" t="s">
        <v>123</v>
      </c>
      <c r="AU154" s="205" t="s">
        <v>81</v>
      </c>
      <c r="AY154" s="13" t="s">
        <v>120</v>
      </c>
      <c r="BE154" s="206">
        <f t="shared" si="4"/>
        <v>0</v>
      </c>
      <c r="BF154" s="206">
        <f t="shared" si="5"/>
        <v>0</v>
      </c>
      <c r="BG154" s="206">
        <f t="shared" si="6"/>
        <v>0</v>
      </c>
      <c r="BH154" s="206">
        <f t="shared" si="7"/>
        <v>0</v>
      </c>
      <c r="BI154" s="206">
        <f t="shared" si="8"/>
        <v>0</v>
      </c>
      <c r="BJ154" s="13" t="s">
        <v>79</v>
      </c>
      <c r="BK154" s="206">
        <f t="shared" si="9"/>
        <v>0</v>
      </c>
      <c r="BL154" s="13" t="s">
        <v>128</v>
      </c>
      <c r="BM154" s="205" t="s">
        <v>210</v>
      </c>
    </row>
    <row r="155" spans="1:65" s="1" customFormat="1" ht="16.5" customHeight="1">
      <c r="A155" s="30"/>
      <c r="B155" s="31"/>
      <c r="C155" s="194" t="s">
        <v>211</v>
      </c>
      <c r="D155" s="194" t="s">
        <v>123</v>
      </c>
      <c r="E155" s="195" t="s">
        <v>212</v>
      </c>
      <c r="F155" s="196" t="s">
        <v>213</v>
      </c>
      <c r="G155" s="197" t="s">
        <v>126</v>
      </c>
      <c r="H155" s="198">
        <v>2</v>
      </c>
      <c r="I155" s="199"/>
      <c r="J155" s="200">
        <f t="shared" si="0"/>
        <v>0</v>
      </c>
      <c r="K155" s="196" t="s">
        <v>127</v>
      </c>
      <c r="L155" s="35"/>
      <c r="M155" s="201" t="s">
        <v>1</v>
      </c>
      <c r="N155" s="202" t="s">
        <v>39</v>
      </c>
      <c r="O155" s="67"/>
      <c r="P155" s="203">
        <f t="shared" si="1"/>
        <v>0</v>
      </c>
      <c r="Q155" s="203">
        <v>0</v>
      </c>
      <c r="R155" s="203">
        <f t="shared" si="2"/>
        <v>0</v>
      </c>
      <c r="S155" s="203">
        <v>0.076</v>
      </c>
      <c r="T155" s="204">
        <f t="shared" si="3"/>
        <v>0.152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205" t="s">
        <v>128</v>
      </c>
      <c r="AT155" s="205" t="s">
        <v>123</v>
      </c>
      <c r="AU155" s="205" t="s">
        <v>81</v>
      </c>
      <c r="AY155" s="13" t="s">
        <v>120</v>
      </c>
      <c r="BE155" s="206">
        <f t="shared" si="4"/>
        <v>0</v>
      </c>
      <c r="BF155" s="206">
        <f t="shared" si="5"/>
        <v>0</v>
      </c>
      <c r="BG155" s="206">
        <f t="shared" si="6"/>
        <v>0</v>
      </c>
      <c r="BH155" s="206">
        <f t="shared" si="7"/>
        <v>0</v>
      </c>
      <c r="BI155" s="206">
        <f t="shared" si="8"/>
        <v>0</v>
      </c>
      <c r="BJ155" s="13" t="s">
        <v>79</v>
      </c>
      <c r="BK155" s="206">
        <f t="shared" si="9"/>
        <v>0</v>
      </c>
      <c r="BL155" s="13" t="s">
        <v>128</v>
      </c>
      <c r="BM155" s="205" t="s">
        <v>214</v>
      </c>
    </row>
    <row r="156" spans="1:65" s="1" customFormat="1" ht="21.75" customHeight="1">
      <c r="A156" s="30"/>
      <c r="B156" s="31"/>
      <c r="C156" s="194" t="s">
        <v>215</v>
      </c>
      <c r="D156" s="194" t="s">
        <v>123</v>
      </c>
      <c r="E156" s="195" t="s">
        <v>216</v>
      </c>
      <c r="F156" s="196" t="s">
        <v>217</v>
      </c>
      <c r="G156" s="197" t="s">
        <v>158</v>
      </c>
      <c r="H156" s="198">
        <v>1</v>
      </c>
      <c r="I156" s="199"/>
      <c r="J156" s="200">
        <f t="shared" si="0"/>
        <v>0</v>
      </c>
      <c r="K156" s="196" t="s">
        <v>127</v>
      </c>
      <c r="L156" s="35"/>
      <c r="M156" s="201" t="s">
        <v>1</v>
      </c>
      <c r="N156" s="202" t="s">
        <v>39</v>
      </c>
      <c r="O156" s="67"/>
      <c r="P156" s="203">
        <f t="shared" si="1"/>
        <v>0</v>
      </c>
      <c r="Q156" s="203">
        <v>0</v>
      </c>
      <c r="R156" s="203">
        <f t="shared" si="2"/>
        <v>0</v>
      </c>
      <c r="S156" s="203">
        <v>0.024</v>
      </c>
      <c r="T156" s="204">
        <f t="shared" si="3"/>
        <v>0.024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205" t="s">
        <v>168</v>
      </c>
      <c r="AT156" s="205" t="s">
        <v>123</v>
      </c>
      <c r="AU156" s="205" t="s">
        <v>81</v>
      </c>
      <c r="AY156" s="13" t="s">
        <v>120</v>
      </c>
      <c r="BE156" s="206">
        <f t="shared" si="4"/>
        <v>0</v>
      </c>
      <c r="BF156" s="206">
        <f t="shared" si="5"/>
        <v>0</v>
      </c>
      <c r="BG156" s="206">
        <f t="shared" si="6"/>
        <v>0</v>
      </c>
      <c r="BH156" s="206">
        <f t="shared" si="7"/>
        <v>0</v>
      </c>
      <c r="BI156" s="206">
        <f t="shared" si="8"/>
        <v>0</v>
      </c>
      <c r="BJ156" s="13" t="s">
        <v>79</v>
      </c>
      <c r="BK156" s="206">
        <f t="shared" si="9"/>
        <v>0</v>
      </c>
      <c r="BL156" s="13" t="s">
        <v>168</v>
      </c>
      <c r="BM156" s="205" t="s">
        <v>218</v>
      </c>
    </row>
    <row r="157" spans="1:65" s="1" customFormat="1" ht="21.75" customHeight="1">
      <c r="A157" s="30"/>
      <c r="B157" s="31"/>
      <c r="C157" s="194" t="s">
        <v>219</v>
      </c>
      <c r="D157" s="194" t="s">
        <v>123</v>
      </c>
      <c r="E157" s="195" t="s">
        <v>220</v>
      </c>
      <c r="F157" s="196" t="s">
        <v>221</v>
      </c>
      <c r="G157" s="197" t="s">
        <v>126</v>
      </c>
      <c r="H157" s="198">
        <v>12.381</v>
      </c>
      <c r="I157" s="199"/>
      <c r="J157" s="200">
        <f t="shared" si="0"/>
        <v>0</v>
      </c>
      <c r="K157" s="196" t="s">
        <v>127</v>
      </c>
      <c r="L157" s="35"/>
      <c r="M157" s="201" t="s">
        <v>1</v>
      </c>
      <c r="N157" s="202" t="s">
        <v>39</v>
      </c>
      <c r="O157" s="67"/>
      <c r="P157" s="203">
        <f t="shared" si="1"/>
        <v>0</v>
      </c>
      <c r="Q157" s="203">
        <v>0</v>
      </c>
      <c r="R157" s="203">
        <f t="shared" si="2"/>
        <v>0</v>
      </c>
      <c r="S157" s="203">
        <v>0.05</v>
      </c>
      <c r="T157" s="204">
        <f t="shared" si="3"/>
        <v>0.6190500000000001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205" t="s">
        <v>128</v>
      </c>
      <c r="AT157" s="205" t="s">
        <v>123</v>
      </c>
      <c r="AU157" s="205" t="s">
        <v>81</v>
      </c>
      <c r="AY157" s="13" t="s">
        <v>120</v>
      </c>
      <c r="BE157" s="206">
        <f t="shared" si="4"/>
        <v>0</v>
      </c>
      <c r="BF157" s="206">
        <f t="shared" si="5"/>
        <v>0</v>
      </c>
      <c r="BG157" s="206">
        <f t="shared" si="6"/>
        <v>0</v>
      </c>
      <c r="BH157" s="206">
        <f t="shared" si="7"/>
        <v>0</v>
      </c>
      <c r="BI157" s="206">
        <f t="shared" si="8"/>
        <v>0</v>
      </c>
      <c r="BJ157" s="13" t="s">
        <v>79</v>
      </c>
      <c r="BK157" s="206">
        <f t="shared" si="9"/>
        <v>0</v>
      </c>
      <c r="BL157" s="13" t="s">
        <v>128</v>
      </c>
      <c r="BM157" s="205" t="s">
        <v>222</v>
      </c>
    </row>
    <row r="158" spans="1:65" s="1" customFormat="1" ht="21.75" customHeight="1">
      <c r="A158" s="30"/>
      <c r="B158" s="31"/>
      <c r="C158" s="194" t="s">
        <v>223</v>
      </c>
      <c r="D158" s="194" t="s">
        <v>123</v>
      </c>
      <c r="E158" s="195" t="s">
        <v>224</v>
      </c>
      <c r="F158" s="196" t="s">
        <v>225</v>
      </c>
      <c r="G158" s="197" t="s">
        <v>126</v>
      </c>
      <c r="H158" s="198">
        <v>64.444</v>
      </c>
      <c r="I158" s="199"/>
      <c r="J158" s="200">
        <f t="shared" si="0"/>
        <v>0</v>
      </c>
      <c r="K158" s="196" t="s">
        <v>127</v>
      </c>
      <c r="L158" s="35"/>
      <c r="M158" s="201" t="s">
        <v>1</v>
      </c>
      <c r="N158" s="202" t="s">
        <v>39</v>
      </c>
      <c r="O158" s="67"/>
      <c r="P158" s="203">
        <f t="shared" si="1"/>
        <v>0</v>
      </c>
      <c r="Q158" s="203">
        <v>0</v>
      </c>
      <c r="R158" s="203">
        <f t="shared" si="2"/>
        <v>0</v>
      </c>
      <c r="S158" s="203">
        <v>0.046</v>
      </c>
      <c r="T158" s="204">
        <f t="shared" si="3"/>
        <v>2.964424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205" t="s">
        <v>128</v>
      </c>
      <c r="AT158" s="205" t="s">
        <v>123</v>
      </c>
      <c r="AU158" s="205" t="s">
        <v>81</v>
      </c>
      <c r="AY158" s="13" t="s">
        <v>120</v>
      </c>
      <c r="BE158" s="206">
        <f t="shared" si="4"/>
        <v>0</v>
      </c>
      <c r="BF158" s="206">
        <f t="shared" si="5"/>
        <v>0</v>
      </c>
      <c r="BG158" s="206">
        <f t="shared" si="6"/>
        <v>0</v>
      </c>
      <c r="BH158" s="206">
        <f t="shared" si="7"/>
        <v>0</v>
      </c>
      <c r="BI158" s="206">
        <f t="shared" si="8"/>
        <v>0</v>
      </c>
      <c r="BJ158" s="13" t="s">
        <v>79</v>
      </c>
      <c r="BK158" s="206">
        <f t="shared" si="9"/>
        <v>0</v>
      </c>
      <c r="BL158" s="13" t="s">
        <v>128</v>
      </c>
      <c r="BM158" s="205" t="s">
        <v>226</v>
      </c>
    </row>
    <row r="159" spans="1:65" s="1" customFormat="1" ht="21.75" customHeight="1">
      <c r="A159" s="30"/>
      <c r="B159" s="31"/>
      <c r="C159" s="194" t="s">
        <v>227</v>
      </c>
      <c r="D159" s="194" t="s">
        <v>123</v>
      </c>
      <c r="E159" s="195" t="s">
        <v>228</v>
      </c>
      <c r="F159" s="196" t="s">
        <v>229</v>
      </c>
      <c r="G159" s="197" t="s">
        <v>126</v>
      </c>
      <c r="H159" s="198">
        <v>6.246</v>
      </c>
      <c r="I159" s="199"/>
      <c r="J159" s="200">
        <f t="shared" si="0"/>
        <v>0</v>
      </c>
      <c r="K159" s="196" t="s">
        <v>127</v>
      </c>
      <c r="L159" s="35"/>
      <c r="M159" s="201" t="s">
        <v>1</v>
      </c>
      <c r="N159" s="202" t="s">
        <v>39</v>
      </c>
      <c r="O159" s="67"/>
      <c r="P159" s="203">
        <f t="shared" si="1"/>
        <v>0</v>
      </c>
      <c r="Q159" s="203">
        <v>0.05828</v>
      </c>
      <c r="R159" s="203">
        <f t="shared" si="2"/>
        <v>0.36401688000000004</v>
      </c>
      <c r="S159" s="203">
        <v>0</v>
      </c>
      <c r="T159" s="204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205" t="s">
        <v>128</v>
      </c>
      <c r="AT159" s="205" t="s">
        <v>123</v>
      </c>
      <c r="AU159" s="205" t="s">
        <v>81</v>
      </c>
      <c r="AY159" s="13" t="s">
        <v>120</v>
      </c>
      <c r="BE159" s="206">
        <f t="shared" si="4"/>
        <v>0</v>
      </c>
      <c r="BF159" s="206">
        <f t="shared" si="5"/>
        <v>0</v>
      </c>
      <c r="BG159" s="206">
        <f t="shared" si="6"/>
        <v>0</v>
      </c>
      <c r="BH159" s="206">
        <f t="shared" si="7"/>
        <v>0</v>
      </c>
      <c r="BI159" s="206">
        <f t="shared" si="8"/>
        <v>0</v>
      </c>
      <c r="BJ159" s="13" t="s">
        <v>79</v>
      </c>
      <c r="BK159" s="206">
        <f t="shared" si="9"/>
        <v>0</v>
      </c>
      <c r="BL159" s="13" t="s">
        <v>128</v>
      </c>
      <c r="BM159" s="205" t="s">
        <v>230</v>
      </c>
    </row>
    <row r="160" spans="1:65" s="1" customFormat="1" ht="16.5" customHeight="1">
      <c r="A160" s="30"/>
      <c r="B160" s="31"/>
      <c r="C160" s="194" t="s">
        <v>231</v>
      </c>
      <c r="D160" s="194" t="s">
        <v>123</v>
      </c>
      <c r="E160" s="195" t="s">
        <v>232</v>
      </c>
      <c r="F160" s="196" t="s">
        <v>233</v>
      </c>
      <c r="G160" s="197" t="s">
        <v>126</v>
      </c>
      <c r="H160" s="198">
        <v>4.6</v>
      </c>
      <c r="I160" s="199"/>
      <c r="J160" s="200">
        <f t="shared" si="0"/>
        <v>0</v>
      </c>
      <c r="K160" s="196" t="s">
        <v>127</v>
      </c>
      <c r="L160" s="35"/>
      <c r="M160" s="201" t="s">
        <v>1</v>
      </c>
      <c r="N160" s="202" t="s">
        <v>39</v>
      </c>
      <c r="O160" s="67"/>
      <c r="P160" s="203">
        <f t="shared" si="1"/>
        <v>0</v>
      </c>
      <c r="Q160" s="203">
        <v>0.05985</v>
      </c>
      <c r="R160" s="203">
        <f t="shared" si="2"/>
        <v>0.27531</v>
      </c>
      <c r="S160" s="203">
        <v>0</v>
      </c>
      <c r="T160" s="204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205" t="s">
        <v>128</v>
      </c>
      <c r="AT160" s="205" t="s">
        <v>123</v>
      </c>
      <c r="AU160" s="205" t="s">
        <v>81</v>
      </c>
      <c r="AY160" s="13" t="s">
        <v>120</v>
      </c>
      <c r="BE160" s="206">
        <f t="shared" si="4"/>
        <v>0</v>
      </c>
      <c r="BF160" s="206">
        <f t="shared" si="5"/>
        <v>0</v>
      </c>
      <c r="BG160" s="206">
        <f t="shared" si="6"/>
        <v>0</v>
      </c>
      <c r="BH160" s="206">
        <f t="shared" si="7"/>
        <v>0</v>
      </c>
      <c r="BI160" s="206">
        <f t="shared" si="8"/>
        <v>0</v>
      </c>
      <c r="BJ160" s="13" t="s">
        <v>79</v>
      </c>
      <c r="BK160" s="206">
        <f t="shared" si="9"/>
        <v>0</v>
      </c>
      <c r="BL160" s="13" t="s">
        <v>128</v>
      </c>
      <c r="BM160" s="205" t="s">
        <v>234</v>
      </c>
    </row>
    <row r="161" spans="1:65" s="1" customFormat="1" ht="21.75" customHeight="1">
      <c r="A161" s="30"/>
      <c r="B161" s="31"/>
      <c r="C161" s="194" t="s">
        <v>235</v>
      </c>
      <c r="D161" s="194" t="s">
        <v>123</v>
      </c>
      <c r="E161" s="195" t="s">
        <v>236</v>
      </c>
      <c r="F161" s="196" t="s">
        <v>237</v>
      </c>
      <c r="G161" s="197" t="s">
        <v>126</v>
      </c>
      <c r="H161" s="198">
        <v>10.846</v>
      </c>
      <c r="I161" s="199"/>
      <c r="J161" s="200">
        <f t="shared" si="0"/>
        <v>0</v>
      </c>
      <c r="K161" s="196" t="s">
        <v>127</v>
      </c>
      <c r="L161" s="35"/>
      <c r="M161" s="201" t="s">
        <v>1</v>
      </c>
      <c r="N161" s="202" t="s">
        <v>39</v>
      </c>
      <c r="O161" s="67"/>
      <c r="P161" s="203">
        <f t="shared" si="1"/>
        <v>0</v>
      </c>
      <c r="Q161" s="203">
        <v>0</v>
      </c>
      <c r="R161" s="203">
        <f t="shared" si="2"/>
        <v>0</v>
      </c>
      <c r="S161" s="203">
        <v>0</v>
      </c>
      <c r="T161" s="204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205" t="s">
        <v>128</v>
      </c>
      <c r="AT161" s="205" t="s">
        <v>123</v>
      </c>
      <c r="AU161" s="205" t="s">
        <v>81</v>
      </c>
      <c r="AY161" s="13" t="s">
        <v>120</v>
      </c>
      <c r="BE161" s="206">
        <f t="shared" si="4"/>
        <v>0</v>
      </c>
      <c r="BF161" s="206">
        <f t="shared" si="5"/>
        <v>0</v>
      </c>
      <c r="BG161" s="206">
        <f t="shared" si="6"/>
        <v>0</v>
      </c>
      <c r="BH161" s="206">
        <f t="shared" si="7"/>
        <v>0</v>
      </c>
      <c r="BI161" s="206">
        <f t="shared" si="8"/>
        <v>0</v>
      </c>
      <c r="BJ161" s="13" t="s">
        <v>79</v>
      </c>
      <c r="BK161" s="206">
        <f t="shared" si="9"/>
        <v>0</v>
      </c>
      <c r="BL161" s="13" t="s">
        <v>128</v>
      </c>
      <c r="BM161" s="205" t="s">
        <v>238</v>
      </c>
    </row>
    <row r="162" spans="1:65" s="1" customFormat="1" ht="16.5" customHeight="1">
      <c r="A162" s="30"/>
      <c r="B162" s="31"/>
      <c r="C162" s="194" t="s">
        <v>239</v>
      </c>
      <c r="D162" s="194" t="s">
        <v>123</v>
      </c>
      <c r="E162" s="195" t="s">
        <v>240</v>
      </c>
      <c r="F162" s="196" t="s">
        <v>241</v>
      </c>
      <c r="G162" s="197" t="s">
        <v>126</v>
      </c>
      <c r="H162" s="198">
        <v>10.846</v>
      </c>
      <c r="I162" s="199"/>
      <c r="J162" s="200">
        <f t="shared" si="0"/>
        <v>0</v>
      </c>
      <c r="K162" s="196" t="s">
        <v>242</v>
      </c>
      <c r="L162" s="35"/>
      <c r="M162" s="201" t="s">
        <v>1</v>
      </c>
      <c r="N162" s="202" t="s">
        <v>39</v>
      </c>
      <c r="O162" s="67"/>
      <c r="P162" s="203">
        <f t="shared" si="1"/>
        <v>0</v>
      </c>
      <c r="Q162" s="203">
        <v>0.00276</v>
      </c>
      <c r="R162" s="203">
        <f t="shared" si="2"/>
        <v>0.02993496</v>
      </c>
      <c r="S162" s="203">
        <v>0</v>
      </c>
      <c r="T162" s="204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205" t="s">
        <v>128</v>
      </c>
      <c r="AT162" s="205" t="s">
        <v>123</v>
      </c>
      <c r="AU162" s="205" t="s">
        <v>81</v>
      </c>
      <c r="AY162" s="13" t="s">
        <v>120</v>
      </c>
      <c r="BE162" s="206">
        <f t="shared" si="4"/>
        <v>0</v>
      </c>
      <c r="BF162" s="206">
        <f t="shared" si="5"/>
        <v>0</v>
      </c>
      <c r="BG162" s="206">
        <f t="shared" si="6"/>
        <v>0</v>
      </c>
      <c r="BH162" s="206">
        <f t="shared" si="7"/>
        <v>0</v>
      </c>
      <c r="BI162" s="206">
        <f t="shared" si="8"/>
        <v>0</v>
      </c>
      <c r="BJ162" s="13" t="s">
        <v>79</v>
      </c>
      <c r="BK162" s="206">
        <f t="shared" si="9"/>
        <v>0</v>
      </c>
      <c r="BL162" s="13" t="s">
        <v>128</v>
      </c>
      <c r="BM162" s="205" t="s">
        <v>243</v>
      </c>
    </row>
    <row r="163" spans="1:65" s="1" customFormat="1" ht="21.75" customHeight="1">
      <c r="A163" s="30"/>
      <c r="B163" s="31"/>
      <c r="C163" s="194" t="s">
        <v>244</v>
      </c>
      <c r="D163" s="194" t="s">
        <v>123</v>
      </c>
      <c r="E163" s="195" t="s">
        <v>245</v>
      </c>
      <c r="F163" s="196" t="s">
        <v>246</v>
      </c>
      <c r="G163" s="197" t="s">
        <v>126</v>
      </c>
      <c r="H163" s="198">
        <v>10.846</v>
      </c>
      <c r="I163" s="199"/>
      <c r="J163" s="200">
        <f t="shared" si="0"/>
        <v>0</v>
      </c>
      <c r="K163" s="196" t="s">
        <v>242</v>
      </c>
      <c r="L163" s="35"/>
      <c r="M163" s="201" t="s">
        <v>1</v>
      </c>
      <c r="N163" s="202" t="s">
        <v>39</v>
      </c>
      <c r="O163" s="67"/>
      <c r="P163" s="203">
        <f t="shared" si="1"/>
        <v>0</v>
      </c>
      <c r="Q163" s="203">
        <v>0</v>
      </c>
      <c r="R163" s="203">
        <f t="shared" si="2"/>
        <v>0</v>
      </c>
      <c r="S163" s="203">
        <v>0</v>
      </c>
      <c r="T163" s="204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205" t="s">
        <v>128</v>
      </c>
      <c r="AT163" s="205" t="s">
        <v>123</v>
      </c>
      <c r="AU163" s="205" t="s">
        <v>81</v>
      </c>
      <c r="AY163" s="13" t="s">
        <v>120</v>
      </c>
      <c r="BE163" s="206">
        <f t="shared" si="4"/>
        <v>0</v>
      </c>
      <c r="BF163" s="206">
        <f t="shared" si="5"/>
        <v>0</v>
      </c>
      <c r="BG163" s="206">
        <f t="shared" si="6"/>
        <v>0</v>
      </c>
      <c r="BH163" s="206">
        <f t="shared" si="7"/>
        <v>0</v>
      </c>
      <c r="BI163" s="206">
        <f t="shared" si="8"/>
        <v>0</v>
      </c>
      <c r="BJ163" s="13" t="s">
        <v>79</v>
      </c>
      <c r="BK163" s="206">
        <f t="shared" si="9"/>
        <v>0</v>
      </c>
      <c r="BL163" s="13" t="s">
        <v>128</v>
      </c>
      <c r="BM163" s="205" t="s">
        <v>247</v>
      </c>
    </row>
    <row r="164" spans="2:63" s="11" customFormat="1" ht="22.5" customHeight="1">
      <c r="B164" s="178"/>
      <c r="C164" s="179"/>
      <c r="D164" s="180" t="s">
        <v>73</v>
      </c>
      <c r="E164" s="192" t="s">
        <v>248</v>
      </c>
      <c r="F164" s="192" t="s">
        <v>249</v>
      </c>
      <c r="G164" s="179"/>
      <c r="H164" s="179"/>
      <c r="I164" s="182"/>
      <c r="J164" s="193">
        <f>BK164</f>
        <v>0</v>
      </c>
      <c r="K164" s="179"/>
      <c r="L164" s="184"/>
      <c r="M164" s="185"/>
      <c r="N164" s="186"/>
      <c r="O164" s="186"/>
      <c r="P164" s="187">
        <f>SUM(P165:P169)</f>
        <v>0</v>
      </c>
      <c r="Q164" s="186"/>
      <c r="R164" s="187">
        <f>SUM(R165:R169)</f>
        <v>0</v>
      </c>
      <c r="S164" s="186"/>
      <c r="T164" s="188">
        <f>SUM(T165:T169)</f>
        <v>0</v>
      </c>
      <c r="AR164" s="189" t="s">
        <v>79</v>
      </c>
      <c r="AT164" s="190" t="s">
        <v>73</v>
      </c>
      <c r="AU164" s="190" t="s">
        <v>79</v>
      </c>
      <c r="AY164" s="189" t="s">
        <v>120</v>
      </c>
      <c r="BK164" s="191">
        <f>SUM(BK165:BK169)</f>
        <v>0</v>
      </c>
    </row>
    <row r="165" spans="1:65" s="1" customFormat="1" ht="21.75" customHeight="1">
      <c r="A165" s="30"/>
      <c r="B165" s="31"/>
      <c r="C165" s="194" t="s">
        <v>250</v>
      </c>
      <c r="D165" s="194" t="s">
        <v>123</v>
      </c>
      <c r="E165" s="195" t="s">
        <v>251</v>
      </c>
      <c r="F165" s="196" t="s">
        <v>252</v>
      </c>
      <c r="G165" s="197" t="s">
        <v>253</v>
      </c>
      <c r="H165" s="198">
        <v>5.776</v>
      </c>
      <c r="I165" s="199"/>
      <c r="J165" s="200">
        <f>ROUND(I165*H165,2)</f>
        <v>0</v>
      </c>
      <c r="K165" s="196" t="s">
        <v>127</v>
      </c>
      <c r="L165" s="35"/>
      <c r="M165" s="201" t="s">
        <v>1</v>
      </c>
      <c r="N165" s="202" t="s">
        <v>39</v>
      </c>
      <c r="O165" s="67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205" t="s">
        <v>128</v>
      </c>
      <c r="AT165" s="205" t="s">
        <v>123</v>
      </c>
      <c r="AU165" s="205" t="s">
        <v>81</v>
      </c>
      <c r="AY165" s="13" t="s">
        <v>120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3" t="s">
        <v>79</v>
      </c>
      <c r="BK165" s="206">
        <f>ROUND(I165*H165,2)</f>
        <v>0</v>
      </c>
      <c r="BL165" s="13" t="s">
        <v>128</v>
      </c>
      <c r="BM165" s="205" t="s">
        <v>254</v>
      </c>
    </row>
    <row r="166" spans="1:65" s="1" customFormat="1" ht="21.75" customHeight="1">
      <c r="A166" s="30"/>
      <c r="B166" s="31"/>
      <c r="C166" s="194" t="s">
        <v>255</v>
      </c>
      <c r="D166" s="194" t="s">
        <v>123</v>
      </c>
      <c r="E166" s="195" t="s">
        <v>256</v>
      </c>
      <c r="F166" s="196" t="s">
        <v>257</v>
      </c>
      <c r="G166" s="197" t="s">
        <v>253</v>
      </c>
      <c r="H166" s="198">
        <v>5.776</v>
      </c>
      <c r="I166" s="199"/>
      <c r="J166" s="200">
        <f>ROUND(I166*H166,2)</f>
        <v>0</v>
      </c>
      <c r="K166" s="196" t="s">
        <v>127</v>
      </c>
      <c r="L166" s="35"/>
      <c r="M166" s="201" t="s">
        <v>1</v>
      </c>
      <c r="N166" s="202" t="s">
        <v>39</v>
      </c>
      <c r="O166" s="67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205" t="s">
        <v>128</v>
      </c>
      <c r="AT166" s="205" t="s">
        <v>123</v>
      </c>
      <c r="AU166" s="205" t="s">
        <v>81</v>
      </c>
      <c r="AY166" s="13" t="s">
        <v>120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3" t="s">
        <v>79</v>
      </c>
      <c r="BK166" s="206">
        <f>ROUND(I166*H166,2)</f>
        <v>0</v>
      </c>
      <c r="BL166" s="13" t="s">
        <v>128</v>
      </c>
      <c r="BM166" s="205" t="s">
        <v>258</v>
      </c>
    </row>
    <row r="167" spans="1:65" s="1" customFormat="1" ht="21.75" customHeight="1">
      <c r="A167" s="30"/>
      <c r="B167" s="31"/>
      <c r="C167" s="194" t="s">
        <v>259</v>
      </c>
      <c r="D167" s="194" t="s">
        <v>123</v>
      </c>
      <c r="E167" s="195" t="s">
        <v>260</v>
      </c>
      <c r="F167" s="196" t="s">
        <v>261</v>
      </c>
      <c r="G167" s="197" t="s">
        <v>253</v>
      </c>
      <c r="H167" s="198">
        <v>5.776</v>
      </c>
      <c r="I167" s="199"/>
      <c r="J167" s="200">
        <f>ROUND(I167*H167,2)</f>
        <v>0</v>
      </c>
      <c r="K167" s="196" t="s">
        <v>127</v>
      </c>
      <c r="L167" s="35"/>
      <c r="M167" s="201" t="s">
        <v>1</v>
      </c>
      <c r="N167" s="202" t="s">
        <v>39</v>
      </c>
      <c r="O167" s="67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205" t="s">
        <v>128</v>
      </c>
      <c r="AT167" s="205" t="s">
        <v>123</v>
      </c>
      <c r="AU167" s="205" t="s">
        <v>81</v>
      </c>
      <c r="AY167" s="13" t="s">
        <v>120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3" t="s">
        <v>79</v>
      </c>
      <c r="BK167" s="206">
        <f>ROUND(I167*H167,2)</f>
        <v>0</v>
      </c>
      <c r="BL167" s="13" t="s">
        <v>128</v>
      </c>
      <c r="BM167" s="205" t="s">
        <v>262</v>
      </c>
    </row>
    <row r="168" spans="1:65" s="1" customFormat="1" ht="21.75" customHeight="1">
      <c r="A168" s="30"/>
      <c r="B168" s="31"/>
      <c r="C168" s="194" t="s">
        <v>263</v>
      </c>
      <c r="D168" s="194" t="s">
        <v>123</v>
      </c>
      <c r="E168" s="195" t="s">
        <v>264</v>
      </c>
      <c r="F168" s="196" t="s">
        <v>265</v>
      </c>
      <c r="G168" s="197" t="s">
        <v>253</v>
      </c>
      <c r="H168" s="198">
        <v>115.52</v>
      </c>
      <c r="I168" s="199"/>
      <c r="J168" s="200">
        <f>ROUND(I168*H168,2)</f>
        <v>0</v>
      </c>
      <c r="K168" s="196" t="s">
        <v>127</v>
      </c>
      <c r="L168" s="35"/>
      <c r="M168" s="201" t="s">
        <v>1</v>
      </c>
      <c r="N168" s="202" t="s">
        <v>39</v>
      </c>
      <c r="O168" s="67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205" t="s">
        <v>128</v>
      </c>
      <c r="AT168" s="205" t="s">
        <v>123</v>
      </c>
      <c r="AU168" s="205" t="s">
        <v>81</v>
      </c>
      <c r="AY168" s="13" t="s">
        <v>120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3" t="s">
        <v>79</v>
      </c>
      <c r="BK168" s="206">
        <f>ROUND(I168*H168,2)</f>
        <v>0</v>
      </c>
      <c r="BL168" s="13" t="s">
        <v>128</v>
      </c>
      <c r="BM168" s="205" t="s">
        <v>266</v>
      </c>
    </row>
    <row r="169" spans="1:65" s="1" customFormat="1" ht="21.75" customHeight="1">
      <c r="A169" s="30"/>
      <c r="B169" s="31"/>
      <c r="C169" s="194" t="s">
        <v>267</v>
      </c>
      <c r="D169" s="194" t="s">
        <v>123</v>
      </c>
      <c r="E169" s="195" t="s">
        <v>268</v>
      </c>
      <c r="F169" s="196" t="s">
        <v>269</v>
      </c>
      <c r="G169" s="197" t="s">
        <v>253</v>
      </c>
      <c r="H169" s="198">
        <v>5.776</v>
      </c>
      <c r="I169" s="199"/>
      <c r="J169" s="200">
        <f>ROUND(I169*H169,2)</f>
        <v>0</v>
      </c>
      <c r="K169" s="196" t="s">
        <v>127</v>
      </c>
      <c r="L169" s="35"/>
      <c r="M169" s="201" t="s">
        <v>1</v>
      </c>
      <c r="N169" s="202" t="s">
        <v>39</v>
      </c>
      <c r="O169" s="67"/>
      <c r="P169" s="203">
        <f>O169*H169</f>
        <v>0</v>
      </c>
      <c r="Q169" s="203">
        <v>0</v>
      </c>
      <c r="R169" s="203">
        <f>Q169*H169</f>
        <v>0</v>
      </c>
      <c r="S169" s="203">
        <v>0</v>
      </c>
      <c r="T169" s="20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205" t="s">
        <v>128</v>
      </c>
      <c r="AT169" s="205" t="s">
        <v>123</v>
      </c>
      <c r="AU169" s="205" t="s">
        <v>81</v>
      </c>
      <c r="AY169" s="13" t="s">
        <v>120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3" t="s">
        <v>79</v>
      </c>
      <c r="BK169" s="206">
        <f>ROUND(I169*H169,2)</f>
        <v>0</v>
      </c>
      <c r="BL169" s="13" t="s">
        <v>128</v>
      </c>
      <c r="BM169" s="205" t="s">
        <v>270</v>
      </c>
    </row>
    <row r="170" spans="2:63" s="11" customFormat="1" ht="22.5" customHeight="1">
      <c r="B170" s="178"/>
      <c r="C170" s="179"/>
      <c r="D170" s="180" t="s">
        <v>73</v>
      </c>
      <c r="E170" s="192" t="s">
        <v>271</v>
      </c>
      <c r="F170" s="192" t="s">
        <v>272</v>
      </c>
      <c r="G170" s="179"/>
      <c r="H170" s="179"/>
      <c r="I170" s="182"/>
      <c r="J170" s="193">
        <f>BK170</f>
        <v>0</v>
      </c>
      <c r="K170" s="179"/>
      <c r="L170" s="184"/>
      <c r="M170" s="185"/>
      <c r="N170" s="186"/>
      <c r="O170" s="186"/>
      <c r="P170" s="187">
        <f>P171</f>
        <v>0</v>
      </c>
      <c r="Q170" s="186"/>
      <c r="R170" s="187">
        <f>R171</f>
        <v>0</v>
      </c>
      <c r="S170" s="186"/>
      <c r="T170" s="188">
        <f>T171</f>
        <v>0</v>
      </c>
      <c r="AR170" s="189" t="s">
        <v>79</v>
      </c>
      <c r="AT170" s="190" t="s">
        <v>73</v>
      </c>
      <c r="AU170" s="190" t="s">
        <v>79</v>
      </c>
      <c r="AY170" s="189" t="s">
        <v>120</v>
      </c>
      <c r="BK170" s="191">
        <f>BK171</f>
        <v>0</v>
      </c>
    </row>
    <row r="171" spans="1:65" s="1" customFormat="1" ht="16.5" customHeight="1">
      <c r="A171" s="30"/>
      <c r="B171" s="31"/>
      <c r="C171" s="194" t="s">
        <v>273</v>
      </c>
      <c r="D171" s="194" t="s">
        <v>123</v>
      </c>
      <c r="E171" s="195" t="s">
        <v>274</v>
      </c>
      <c r="F171" s="196" t="s">
        <v>275</v>
      </c>
      <c r="G171" s="197" t="s">
        <v>253</v>
      </c>
      <c r="H171" s="198">
        <v>4.014</v>
      </c>
      <c r="I171" s="199"/>
      <c r="J171" s="200">
        <f>ROUND(I171*H171,2)</f>
        <v>0</v>
      </c>
      <c r="K171" s="196" t="s">
        <v>127</v>
      </c>
      <c r="L171" s="35"/>
      <c r="M171" s="201" t="s">
        <v>1</v>
      </c>
      <c r="N171" s="202" t="s">
        <v>39</v>
      </c>
      <c r="O171" s="67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205" t="s">
        <v>128</v>
      </c>
      <c r="AT171" s="205" t="s">
        <v>123</v>
      </c>
      <c r="AU171" s="205" t="s">
        <v>81</v>
      </c>
      <c r="AY171" s="13" t="s">
        <v>120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3" t="s">
        <v>79</v>
      </c>
      <c r="BK171" s="206">
        <f>ROUND(I171*H171,2)</f>
        <v>0</v>
      </c>
      <c r="BL171" s="13" t="s">
        <v>128</v>
      </c>
      <c r="BM171" s="205" t="s">
        <v>276</v>
      </c>
    </row>
    <row r="172" spans="2:63" s="11" customFormat="1" ht="25.5" customHeight="1">
      <c r="B172" s="178"/>
      <c r="C172" s="179"/>
      <c r="D172" s="180" t="s">
        <v>73</v>
      </c>
      <c r="E172" s="181" t="s">
        <v>277</v>
      </c>
      <c r="F172" s="181" t="s">
        <v>278</v>
      </c>
      <c r="G172" s="179"/>
      <c r="H172" s="179"/>
      <c r="I172" s="182"/>
      <c r="J172" s="183">
        <f>BK172</f>
        <v>0</v>
      </c>
      <c r="K172" s="179"/>
      <c r="L172" s="184"/>
      <c r="M172" s="185"/>
      <c r="N172" s="186"/>
      <c r="O172" s="186"/>
      <c r="P172" s="187">
        <f>P173+P177+P185+P193</f>
        <v>0</v>
      </c>
      <c r="Q172" s="186"/>
      <c r="R172" s="187">
        <f>R173+R177+R185+R193</f>
        <v>0.35706950000000004</v>
      </c>
      <c r="S172" s="186"/>
      <c r="T172" s="188">
        <f>T173+T177+T185+T193</f>
        <v>0</v>
      </c>
      <c r="AR172" s="189" t="s">
        <v>81</v>
      </c>
      <c r="AT172" s="190" t="s">
        <v>73</v>
      </c>
      <c r="AU172" s="190" t="s">
        <v>74</v>
      </c>
      <c r="AY172" s="189" t="s">
        <v>120</v>
      </c>
      <c r="BK172" s="191">
        <f>BK173+BK177+BK185+BK193</f>
        <v>0</v>
      </c>
    </row>
    <row r="173" spans="2:63" s="11" customFormat="1" ht="22.5" customHeight="1">
      <c r="B173" s="178"/>
      <c r="C173" s="179"/>
      <c r="D173" s="180" t="s">
        <v>73</v>
      </c>
      <c r="E173" s="192" t="s">
        <v>279</v>
      </c>
      <c r="F173" s="192" t="s">
        <v>280</v>
      </c>
      <c r="G173" s="179"/>
      <c r="H173" s="179"/>
      <c r="I173" s="182"/>
      <c r="J173" s="193">
        <f>BK173</f>
        <v>0</v>
      </c>
      <c r="K173" s="179"/>
      <c r="L173" s="184"/>
      <c r="M173" s="185"/>
      <c r="N173" s="186"/>
      <c r="O173" s="186"/>
      <c r="P173" s="187">
        <f>SUM(P174:P176)</f>
        <v>0</v>
      </c>
      <c r="Q173" s="186"/>
      <c r="R173" s="187">
        <f>SUM(R174:R176)</f>
        <v>0.008830000000000001</v>
      </c>
      <c r="S173" s="186"/>
      <c r="T173" s="188">
        <f>SUM(T174:T176)</f>
        <v>0</v>
      </c>
      <c r="AR173" s="189" t="s">
        <v>81</v>
      </c>
      <c r="AT173" s="190" t="s">
        <v>73</v>
      </c>
      <c r="AU173" s="190" t="s">
        <v>79</v>
      </c>
      <c r="AY173" s="189" t="s">
        <v>120</v>
      </c>
      <c r="BK173" s="191">
        <f>SUM(BK174:BK176)</f>
        <v>0</v>
      </c>
    </row>
    <row r="174" spans="1:65" s="1" customFormat="1" ht="16.5" customHeight="1">
      <c r="A174" s="30"/>
      <c r="B174" s="31"/>
      <c r="C174" s="194" t="s">
        <v>281</v>
      </c>
      <c r="D174" s="194" t="s">
        <v>123</v>
      </c>
      <c r="E174" s="195" t="s">
        <v>282</v>
      </c>
      <c r="F174" s="196" t="s">
        <v>283</v>
      </c>
      <c r="G174" s="197" t="s">
        <v>158</v>
      </c>
      <c r="H174" s="198">
        <v>1</v>
      </c>
      <c r="I174" s="199"/>
      <c r="J174" s="200">
        <f>ROUND(I174*H174,2)</f>
        <v>0</v>
      </c>
      <c r="K174" s="196" t="s">
        <v>127</v>
      </c>
      <c r="L174" s="35"/>
      <c r="M174" s="201" t="s">
        <v>1</v>
      </c>
      <c r="N174" s="202" t="s">
        <v>39</v>
      </c>
      <c r="O174" s="67"/>
      <c r="P174" s="203">
        <f>O174*H174</f>
        <v>0</v>
      </c>
      <c r="Q174" s="203">
        <v>0.00033</v>
      </c>
      <c r="R174" s="203">
        <f>Q174*H174</f>
        <v>0.00033</v>
      </c>
      <c r="S174" s="203">
        <v>0</v>
      </c>
      <c r="T174" s="20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205" t="s">
        <v>168</v>
      </c>
      <c r="AT174" s="205" t="s">
        <v>123</v>
      </c>
      <c r="AU174" s="205" t="s">
        <v>81</v>
      </c>
      <c r="AY174" s="13" t="s">
        <v>120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3" t="s">
        <v>79</v>
      </c>
      <c r="BK174" s="206">
        <f>ROUND(I174*H174,2)</f>
        <v>0</v>
      </c>
      <c r="BL174" s="13" t="s">
        <v>168</v>
      </c>
      <c r="BM174" s="205" t="s">
        <v>284</v>
      </c>
    </row>
    <row r="175" spans="1:65" s="1" customFormat="1" ht="16.5" customHeight="1">
      <c r="A175" s="30"/>
      <c r="B175" s="31"/>
      <c r="C175" s="207" t="s">
        <v>285</v>
      </c>
      <c r="D175" s="207" t="s">
        <v>286</v>
      </c>
      <c r="E175" s="208" t="s">
        <v>287</v>
      </c>
      <c r="F175" s="209" t="s">
        <v>288</v>
      </c>
      <c r="G175" s="210" t="s">
        <v>158</v>
      </c>
      <c r="H175" s="211">
        <v>1</v>
      </c>
      <c r="I175" s="212"/>
      <c r="J175" s="213">
        <f>ROUND(I175*H175,2)</f>
        <v>0</v>
      </c>
      <c r="K175" s="209" t="s">
        <v>1</v>
      </c>
      <c r="L175" s="214"/>
      <c r="M175" s="215" t="s">
        <v>1</v>
      </c>
      <c r="N175" s="216" t="s">
        <v>39</v>
      </c>
      <c r="O175" s="67"/>
      <c r="P175" s="203">
        <f>O175*H175</f>
        <v>0</v>
      </c>
      <c r="Q175" s="203">
        <v>0.0085</v>
      </c>
      <c r="R175" s="203">
        <f>Q175*H175</f>
        <v>0.0085</v>
      </c>
      <c r="S175" s="203">
        <v>0</v>
      </c>
      <c r="T175" s="20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205" t="s">
        <v>255</v>
      </c>
      <c r="AT175" s="205" t="s">
        <v>286</v>
      </c>
      <c r="AU175" s="205" t="s">
        <v>81</v>
      </c>
      <c r="AY175" s="13" t="s">
        <v>120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3" t="s">
        <v>79</v>
      </c>
      <c r="BK175" s="206">
        <f>ROUND(I175*H175,2)</f>
        <v>0</v>
      </c>
      <c r="BL175" s="13" t="s">
        <v>168</v>
      </c>
      <c r="BM175" s="205" t="s">
        <v>289</v>
      </c>
    </row>
    <row r="176" spans="1:65" s="1" customFormat="1" ht="16.5" customHeight="1">
      <c r="A176" s="30"/>
      <c r="B176" s="31"/>
      <c r="C176" s="194" t="s">
        <v>290</v>
      </c>
      <c r="D176" s="194" t="s">
        <v>123</v>
      </c>
      <c r="E176" s="195" t="s">
        <v>291</v>
      </c>
      <c r="F176" s="196" t="s">
        <v>292</v>
      </c>
      <c r="G176" s="197" t="s">
        <v>293</v>
      </c>
      <c r="H176" s="217"/>
      <c r="I176" s="199"/>
      <c r="J176" s="200">
        <f>ROUND(I176*H176,2)</f>
        <v>0</v>
      </c>
      <c r="K176" s="196" t="s">
        <v>127</v>
      </c>
      <c r="L176" s="35"/>
      <c r="M176" s="201" t="s">
        <v>1</v>
      </c>
      <c r="N176" s="202" t="s">
        <v>39</v>
      </c>
      <c r="O176" s="67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205" t="s">
        <v>168</v>
      </c>
      <c r="AT176" s="205" t="s">
        <v>123</v>
      </c>
      <c r="AU176" s="205" t="s">
        <v>81</v>
      </c>
      <c r="AY176" s="13" t="s">
        <v>120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3" t="s">
        <v>79</v>
      </c>
      <c r="BK176" s="206">
        <f>ROUND(I176*H176,2)</f>
        <v>0</v>
      </c>
      <c r="BL176" s="13" t="s">
        <v>168</v>
      </c>
      <c r="BM176" s="205" t="s">
        <v>294</v>
      </c>
    </row>
    <row r="177" spans="2:63" s="11" customFormat="1" ht="22.5" customHeight="1">
      <c r="B177" s="178"/>
      <c r="C177" s="179"/>
      <c r="D177" s="180" t="s">
        <v>73</v>
      </c>
      <c r="E177" s="192" t="s">
        <v>295</v>
      </c>
      <c r="F177" s="192" t="s">
        <v>296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SUM(P178:P184)</f>
        <v>0</v>
      </c>
      <c r="Q177" s="186"/>
      <c r="R177" s="187">
        <f>SUM(R178:R184)</f>
        <v>0.3249653</v>
      </c>
      <c r="S177" s="186"/>
      <c r="T177" s="188">
        <f>SUM(T178:T184)</f>
        <v>0</v>
      </c>
      <c r="AR177" s="189" t="s">
        <v>81</v>
      </c>
      <c r="AT177" s="190" t="s">
        <v>73</v>
      </c>
      <c r="AU177" s="190" t="s">
        <v>79</v>
      </c>
      <c r="AY177" s="189" t="s">
        <v>120</v>
      </c>
      <c r="BK177" s="191">
        <f>SUM(BK178:BK184)</f>
        <v>0</v>
      </c>
    </row>
    <row r="178" spans="1:65" s="1" customFormat="1" ht="21.75" customHeight="1">
      <c r="A178" s="30"/>
      <c r="B178" s="31"/>
      <c r="C178" s="194" t="s">
        <v>297</v>
      </c>
      <c r="D178" s="194" t="s">
        <v>123</v>
      </c>
      <c r="E178" s="195" t="s">
        <v>298</v>
      </c>
      <c r="F178" s="196" t="s">
        <v>299</v>
      </c>
      <c r="G178" s="197" t="s">
        <v>136</v>
      </c>
      <c r="H178" s="198">
        <v>13.365</v>
      </c>
      <c r="I178" s="199"/>
      <c r="J178" s="200">
        <f aca="true" t="shared" si="10" ref="J178:J184">ROUND(I178*H178,2)</f>
        <v>0</v>
      </c>
      <c r="K178" s="196" t="s">
        <v>127</v>
      </c>
      <c r="L178" s="35"/>
      <c r="M178" s="201" t="s">
        <v>1</v>
      </c>
      <c r="N178" s="202" t="s">
        <v>39</v>
      </c>
      <c r="O178" s="67"/>
      <c r="P178" s="203">
        <f aca="true" t="shared" si="11" ref="P178:P184">O178*H178</f>
        <v>0</v>
      </c>
      <c r="Q178" s="203">
        <v>0.00074</v>
      </c>
      <c r="R178" s="203">
        <f aca="true" t="shared" si="12" ref="R178:R184">Q178*H178</f>
        <v>0.0098901</v>
      </c>
      <c r="S178" s="203">
        <v>0</v>
      </c>
      <c r="T178" s="204">
        <f aca="true" t="shared" si="13" ref="T178:T184"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205" t="s">
        <v>168</v>
      </c>
      <c r="AT178" s="205" t="s">
        <v>123</v>
      </c>
      <c r="AU178" s="205" t="s">
        <v>81</v>
      </c>
      <c r="AY178" s="13" t="s">
        <v>120</v>
      </c>
      <c r="BE178" s="206">
        <f aca="true" t="shared" si="14" ref="BE178:BE184">IF(N178="základní",J178,0)</f>
        <v>0</v>
      </c>
      <c r="BF178" s="206">
        <f aca="true" t="shared" si="15" ref="BF178:BF184">IF(N178="snížená",J178,0)</f>
        <v>0</v>
      </c>
      <c r="BG178" s="206">
        <f aca="true" t="shared" si="16" ref="BG178:BG184">IF(N178="zákl. přenesená",J178,0)</f>
        <v>0</v>
      </c>
      <c r="BH178" s="206">
        <f aca="true" t="shared" si="17" ref="BH178:BH184">IF(N178="sníž. přenesená",J178,0)</f>
        <v>0</v>
      </c>
      <c r="BI178" s="206">
        <f aca="true" t="shared" si="18" ref="BI178:BI184">IF(N178="nulová",J178,0)</f>
        <v>0</v>
      </c>
      <c r="BJ178" s="13" t="s">
        <v>79</v>
      </c>
      <c r="BK178" s="206">
        <f aca="true" t="shared" si="19" ref="BK178:BK184">ROUND(I178*H178,2)</f>
        <v>0</v>
      </c>
      <c r="BL178" s="13" t="s">
        <v>168</v>
      </c>
      <c r="BM178" s="205" t="s">
        <v>300</v>
      </c>
    </row>
    <row r="179" spans="1:65" s="1" customFormat="1" ht="16.5" customHeight="1">
      <c r="A179" s="30"/>
      <c r="B179" s="31"/>
      <c r="C179" s="207" t="s">
        <v>301</v>
      </c>
      <c r="D179" s="207" t="s">
        <v>286</v>
      </c>
      <c r="E179" s="208" t="s">
        <v>302</v>
      </c>
      <c r="F179" s="209" t="s">
        <v>303</v>
      </c>
      <c r="G179" s="210" t="s">
        <v>126</v>
      </c>
      <c r="H179" s="211">
        <v>2.206</v>
      </c>
      <c r="I179" s="212"/>
      <c r="J179" s="213">
        <f t="shared" si="10"/>
        <v>0</v>
      </c>
      <c r="K179" s="209" t="s">
        <v>127</v>
      </c>
      <c r="L179" s="214"/>
      <c r="M179" s="215" t="s">
        <v>1</v>
      </c>
      <c r="N179" s="216" t="s">
        <v>39</v>
      </c>
      <c r="O179" s="67"/>
      <c r="P179" s="203">
        <f t="shared" si="11"/>
        <v>0</v>
      </c>
      <c r="Q179" s="203">
        <v>0.0192</v>
      </c>
      <c r="R179" s="203">
        <f t="shared" si="12"/>
        <v>0.042355199999999996</v>
      </c>
      <c r="S179" s="203">
        <v>0</v>
      </c>
      <c r="T179" s="204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205" t="s">
        <v>255</v>
      </c>
      <c r="AT179" s="205" t="s">
        <v>286</v>
      </c>
      <c r="AU179" s="205" t="s">
        <v>81</v>
      </c>
      <c r="AY179" s="13" t="s">
        <v>120</v>
      </c>
      <c r="BE179" s="206">
        <f t="shared" si="14"/>
        <v>0</v>
      </c>
      <c r="BF179" s="206">
        <f t="shared" si="15"/>
        <v>0</v>
      </c>
      <c r="BG179" s="206">
        <f t="shared" si="16"/>
        <v>0</v>
      </c>
      <c r="BH179" s="206">
        <f t="shared" si="17"/>
        <v>0</v>
      </c>
      <c r="BI179" s="206">
        <f t="shared" si="18"/>
        <v>0</v>
      </c>
      <c r="BJ179" s="13" t="s">
        <v>79</v>
      </c>
      <c r="BK179" s="206">
        <f t="shared" si="19"/>
        <v>0</v>
      </c>
      <c r="BL179" s="13" t="s">
        <v>168</v>
      </c>
      <c r="BM179" s="205" t="s">
        <v>304</v>
      </c>
    </row>
    <row r="180" spans="1:65" s="1" customFormat="1" ht="16.5" customHeight="1">
      <c r="A180" s="30"/>
      <c r="B180" s="31"/>
      <c r="C180" s="194" t="s">
        <v>305</v>
      </c>
      <c r="D180" s="194" t="s">
        <v>123</v>
      </c>
      <c r="E180" s="195" t="s">
        <v>306</v>
      </c>
      <c r="F180" s="196" t="s">
        <v>307</v>
      </c>
      <c r="G180" s="197" t="s">
        <v>126</v>
      </c>
      <c r="H180" s="198">
        <v>7</v>
      </c>
      <c r="I180" s="199"/>
      <c r="J180" s="200">
        <f t="shared" si="10"/>
        <v>0</v>
      </c>
      <c r="K180" s="196" t="s">
        <v>127</v>
      </c>
      <c r="L180" s="35"/>
      <c r="M180" s="201" t="s">
        <v>1</v>
      </c>
      <c r="N180" s="202" t="s">
        <v>39</v>
      </c>
      <c r="O180" s="67"/>
      <c r="P180" s="203">
        <f t="shared" si="11"/>
        <v>0</v>
      </c>
      <c r="Q180" s="203">
        <v>0.00758</v>
      </c>
      <c r="R180" s="203">
        <f t="shared" si="12"/>
        <v>0.053059999999999996</v>
      </c>
      <c r="S180" s="203">
        <v>0</v>
      </c>
      <c r="T180" s="204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205" t="s">
        <v>168</v>
      </c>
      <c r="AT180" s="205" t="s">
        <v>123</v>
      </c>
      <c r="AU180" s="205" t="s">
        <v>81</v>
      </c>
      <c r="AY180" s="13" t="s">
        <v>120</v>
      </c>
      <c r="BE180" s="206">
        <f t="shared" si="14"/>
        <v>0</v>
      </c>
      <c r="BF180" s="206">
        <f t="shared" si="15"/>
        <v>0</v>
      </c>
      <c r="BG180" s="206">
        <f t="shared" si="16"/>
        <v>0</v>
      </c>
      <c r="BH180" s="206">
        <f t="shared" si="17"/>
        <v>0</v>
      </c>
      <c r="BI180" s="206">
        <f t="shared" si="18"/>
        <v>0</v>
      </c>
      <c r="BJ180" s="13" t="s">
        <v>79</v>
      </c>
      <c r="BK180" s="206">
        <f t="shared" si="19"/>
        <v>0</v>
      </c>
      <c r="BL180" s="13" t="s">
        <v>168</v>
      </c>
      <c r="BM180" s="205" t="s">
        <v>308</v>
      </c>
    </row>
    <row r="181" spans="1:65" s="1" customFormat="1" ht="16.5" customHeight="1">
      <c r="A181" s="30"/>
      <c r="B181" s="31"/>
      <c r="C181" s="194" t="s">
        <v>309</v>
      </c>
      <c r="D181" s="194" t="s">
        <v>123</v>
      </c>
      <c r="E181" s="195" t="s">
        <v>310</v>
      </c>
      <c r="F181" s="196" t="s">
        <v>311</v>
      </c>
      <c r="G181" s="197" t="s">
        <v>126</v>
      </c>
      <c r="H181" s="198">
        <v>7</v>
      </c>
      <c r="I181" s="199"/>
      <c r="J181" s="200">
        <f t="shared" si="10"/>
        <v>0</v>
      </c>
      <c r="K181" s="196" t="s">
        <v>127</v>
      </c>
      <c r="L181" s="35"/>
      <c r="M181" s="201" t="s">
        <v>1</v>
      </c>
      <c r="N181" s="202" t="s">
        <v>39</v>
      </c>
      <c r="O181" s="67"/>
      <c r="P181" s="203">
        <f t="shared" si="11"/>
        <v>0</v>
      </c>
      <c r="Q181" s="203">
        <v>0.0003</v>
      </c>
      <c r="R181" s="203">
        <f t="shared" si="12"/>
        <v>0.0021</v>
      </c>
      <c r="S181" s="203">
        <v>0</v>
      </c>
      <c r="T181" s="204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205" t="s">
        <v>168</v>
      </c>
      <c r="AT181" s="205" t="s">
        <v>123</v>
      </c>
      <c r="AU181" s="205" t="s">
        <v>81</v>
      </c>
      <c r="AY181" s="13" t="s">
        <v>120</v>
      </c>
      <c r="BE181" s="206">
        <f t="shared" si="14"/>
        <v>0</v>
      </c>
      <c r="BF181" s="206">
        <f t="shared" si="15"/>
        <v>0</v>
      </c>
      <c r="BG181" s="206">
        <f t="shared" si="16"/>
        <v>0</v>
      </c>
      <c r="BH181" s="206">
        <f t="shared" si="17"/>
        <v>0</v>
      </c>
      <c r="BI181" s="206">
        <f t="shared" si="18"/>
        <v>0</v>
      </c>
      <c r="BJ181" s="13" t="s">
        <v>79</v>
      </c>
      <c r="BK181" s="206">
        <f t="shared" si="19"/>
        <v>0</v>
      </c>
      <c r="BL181" s="13" t="s">
        <v>168</v>
      </c>
      <c r="BM181" s="205" t="s">
        <v>312</v>
      </c>
    </row>
    <row r="182" spans="1:65" s="1" customFormat="1" ht="33" customHeight="1">
      <c r="A182" s="30"/>
      <c r="B182" s="31"/>
      <c r="C182" s="194" t="s">
        <v>313</v>
      </c>
      <c r="D182" s="194" t="s">
        <v>123</v>
      </c>
      <c r="E182" s="195" t="s">
        <v>314</v>
      </c>
      <c r="F182" s="196" t="s">
        <v>315</v>
      </c>
      <c r="G182" s="197" t="s">
        <v>126</v>
      </c>
      <c r="H182" s="198">
        <v>7</v>
      </c>
      <c r="I182" s="199"/>
      <c r="J182" s="200">
        <f t="shared" si="10"/>
        <v>0</v>
      </c>
      <c r="K182" s="196" t="s">
        <v>127</v>
      </c>
      <c r="L182" s="35"/>
      <c r="M182" s="201" t="s">
        <v>1</v>
      </c>
      <c r="N182" s="202" t="s">
        <v>39</v>
      </c>
      <c r="O182" s="67"/>
      <c r="P182" s="203">
        <f t="shared" si="11"/>
        <v>0</v>
      </c>
      <c r="Q182" s="203">
        <v>0.009</v>
      </c>
      <c r="R182" s="203">
        <f t="shared" si="12"/>
        <v>0.063</v>
      </c>
      <c r="S182" s="203">
        <v>0</v>
      </c>
      <c r="T182" s="204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205" t="s">
        <v>168</v>
      </c>
      <c r="AT182" s="205" t="s">
        <v>123</v>
      </c>
      <c r="AU182" s="205" t="s">
        <v>81</v>
      </c>
      <c r="AY182" s="13" t="s">
        <v>120</v>
      </c>
      <c r="BE182" s="206">
        <f t="shared" si="14"/>
        <v>0</v>
      </c>
      <c r="BF182" s="206">
        <f t="shared" si="15"/>
        <v>0</v>
      </c>
      <c r="BG182" s="206">
        <f t="shared" si="16"/>
        <v>0</v>
      </c>
      <c r="BH182" s="206">
        <f t="shared" si="17"/>
        <v>0</v>
      </c>
      <c r="BI182" s="206">
        <f t="shared" si="18"/>
        <v>0</v>
      </c>
      <c r="BJ182" s="13" t="s">
        <v>79</v>
      </c>
      <c r="BK182" s="206">
        <f t="shared" si="19"/>
        <v>0</v>
      </c>
      <c r="BL182" s="13" t="s">
        <v>168</v>
      </c>
      <c r="BM182" s="205" t="s">
        <v>316</v>
      </c>
    </row>
    <row r="183" spans="1:65" s="1" customFormat="1" ht="16.5" customHeight="1">
      <c r="A183" s="30"/>
      <c r="B183" s="31"/>
      <c r="C183" s="207" t="s">
        <v>317</v>
      </c>
      <c r="D183" s="207" t="s">
        <v>286</v>
      </c>
      <c r="E183" s="208" t="s">
        <v>318</v>
      </c>
      <c r="F183" s="209" t="s">
        <v>319</v>
      </c>
      <c r="G183" s="210" t="s">
        <v>126</v>
      </c>
      <c r="H183" s="211">
        <v>8.05</v>
      </c>
      <c r="I183" s="212"/>
      <c r="J183" s="213">
        <f t="shared" si="10"/>
        <v>0</v>
      </c>
      <c r="K183" s="209" t="s">
        <v>127</v>
      </c>
      <c r="L183" s="214"/>
      <c r="M183" s="215" t="s">
        <v>1</v>
      </c>
      <c r="N183" s="216" t="s">
        <v>39</v>
      </c>
      <c r="O183" s="67"/>
      <c r="P183" s="203">
        <f t="shared" si="11"/>
        <v>0</v>
      </c>
      <c r="Q183" s="203">
        <v>0.0192</v>
      </c>
      <c r="R183" s="203">
        <f t="shared" si="12"/>
        <v>0.15456</v>
      </c>
      <c r="S183" s="203">
        <v>0</v>
      </c>
      <c r="T183" s="204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205" t="s">
        <v>255</v>
      </c>
      <c r="AT183" s="205" t="s">
        <v>286</v>
      </c>
      <c r="AU183" s="205" t="s">
        <v>81</v>
      </c>
      <c r="AY183" s="13" t="s">
        <v>120</v>
      </c>
      <c r="BE183" s="206">
        <f t="shared" si="14"/>
        <v>0</v>
      </c>
      <c r="BF183" s="206">
        <f t="shared" si="15"/>
        <v>0</v>
      </c>
      <c r="BG183" s="206">
        <f t="shared" si="16"/>
        <v>0</v>
      </c>
      <c r="BH183" s="206">
        <f t="shared" si="17"/>
        <v>0</v>
      </c>
      <c r="BI183" s="206">
        <f t="shared" si="18"/>
        <v>0</v>
      </c>
      <c r="BJ183" s="13" t="s">
        <v>79</v>
      </c>
      <c r="BK183" s="206">
        <f t="shared" si="19"/>
        <v>0</v>
      </c>
      <c r="BL183" s="13" t="s">
        <v>168</v>
      </c>
      <c r="BM183" s="205" t="s">
        <v>320</v>
      </c>
    </row>
    <row r="184" spans="1:65" s="1" customFormat="1" ht="16.5" customHeight="1">
      <c r="A184" s="30"/>
      <c r="B184" s="31"/>
      <c r="C184" s="194" t="s">
        <v>321</v>
      </c>
      <c r="D184" s="194" t="s">
        <v>123</v>
      </c>
      <c r="E184" s="195" t="s">
        <v>322</v>
      </c>
      <c r="F184" s="196" t="s">
        <v>272</v>
      </c>
      <c r="G184" s="197" t="s">
        <v>293</v>
      </c>
      <c r="H184" s="217"/>
      <c r="I184" s="199"/>
      <c r="J184" s="200">
        <f t="shared" si="10"/>
        <v>0</v>
      </c>
      <c r="K184" s="196" t="s">
        <v>127</v>
      </c>
      <c r="L184" s="35"/>
      <c r="M184" s="201" t="s">
        <v>1</v>
      </c>
      <c r="N184" s="202" t="s">
        <v>39</v>
      </c>
      <c r="O184" s="67"/>
      <c r="P184" s="203">
        <f t="shared" si="11"/>
        <v>0</v>
      </c>
      <c r="Q184" s="203">
        <v>0</v>
      </c>
      <c r="R184" s="203">
        <f t="shared" si="12"/>
        <v>0</v>
      </c>
      <c r="S184" s="203">
        <v>0</v>
      </c>
      <c r="T184" s="204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205" t="s">
        <v>168</v>
      </c>
      <c r="AT184" s="205" t="s">
        <v>123</v>
      </c>
      <c r="AU184" s="205" t="s">
        <v>81</v>
      </c>
      <c r="AY184" s="13" t="s">
        <v>120</v>
      </c>
      <c r="BE184" s="206">
        <f t="shared" si="14"/>
        <v>0</v>
      </c>
      <c r="BF184" s="206">
        <f t="shared" si="15"/>
        <v>0</v>
      </c>
      <c r="BG184" s="206">
        <f t="shared" si="16"/>
        <v>0</v>
      </c>
      <c r="BH184" s="206">
        <f t="shared" si="17"/>
        <v>0</v>
      </c>
      <c r="BI184" s="206">
        <f t="shared" si="18"/>
        <v>0</v>
      </c>
      <c r="BJ184" s="13" t="s">
        <v>79</v>
      </c>
      <c r="BK184" s="206">
        <f t="shared" si="19"/>
        <v>0</v>
      </c>
      <c r="BL184" s="13" t="s">
        <v>168</v>
      </c>
      <c r="BM184" s="205" t="s">
        <v>323</v>
      </c>
    </row>
    <row r="185" spans="2:63" s="11" customFormat="1" ht="22.5" customHeight="1">
      <c r="B185" s="178"/>
      <c r="C185" s="179"/>
      <c r="D185" s="180" t="s">
        <v>73</v>
      </c>
      <c r="E185" s="192" t="s">
        <v>324</v>
      </c>
      <c r="F185" s="192" t="s">
        <v>325</v>
      </c>
      <c r="G185" s="179"/>
      <c r="H185" s="179"/>
      <c r="I185" s="182"/>
      <c r="J185" s="193">
        <f>BK185</f>
        <v>0</v>
      </c>
      <c r="K185" s="179"/>
      <c r="L185" s="184"/>
      <c r="M185" s="185"/>
      <c r="N185" s="186"/>
      <c r="O185" s="186"/>
      <c r="P185" s="187">
        <f>SUM(P186:P192)</f>
        <v>0</v>
      </c>
      <c r="Q185" s="186"/>
      <c r="R185" s="187">
        <f>SUM(R186:R192)</f>
        <v>0.023274200000000002</v>
      </c>
      <c r="S185" s="186"/>
      <c r="T185" s="188">
        <f>SUM(T186:T192)</f>
        <v>0</v>
      </c>
      <c r="AR185" s="189" t="s">
        <v>81</v>
      </c>
      <c r="AT185" s="190" t="s">
        <v>73</v>
      </c>
      <c r="AU185" s="190" t="s">
        <v>79</v>
      </c>
      <c r="AY185" s="189" t="s">
        <v>120</v>
      </c>
      <c r="BK185" s="191">
        <f>SUM(BK186:BK192)</f>
        <v>0</v>
      </c>
    </row>
    <row r="186" spans="1:65" s="1" customFormat="1" ht="21.75" customHeight="1">
      <c r="A186" s="30"/>
      <c r="B186" s="31"/>
      <c r="C186" s="194" t="s">
        <v>326</v>
      </c>
      <c r="D186" s="194" t="s">
        <v>123</v>
      </c>
      <c r="E186" s="195" t="s">
        <v>327</v>
      </c>
      <c r="F186" s="196" t="s">
        <v>328</v>
      </c>
      <c r="G186" s="197" t="s">
        <v>136</v>
      </c>
      <c r="H186" s="198">
        <v>35</v>
      </c>
      <c r="I186" s="199"/>
      <c r="J186" s="200">
        <f aca="true" t="shared" si="20" ref="J186:J192">ROUND(I186*H186,2)</f>
        <v>0</v>
      </c>
      <c r="K186" s="196" t="s">
        <v>127</v>
      </c>
      <c r="L186" s="35"/>
      <c r="M186" s="201" t="s">
        <v>1</v>
      </c>
      <c r="N186" s="202" t="s">
        <v>39</v>
      </c>
      <c r="O186" s="67"/>
      <c r="P186" s="203">
        <f aca="true" t="shared" si="21" ref="P186:P192">O186*H186</f>
        <v>0</v>
      </c>
      <c r="Q186" s="203">
        <v>5E-05</v>
      </c>
      <c r="R186" s="203">
        <f aca="true" t="shared" si="22" ref="R186:R192">Q186*H186</f>
        <v>0.00175</v>
      </c>
      <c r="S186" s="203">
        <v>0</v>
      </c>
      <c r="T186" s="204">
        <f aca="true" t="shared" si="23" ref="T186:T192"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205" t="s">
        <v>168</v>
      </c>
      <c r="AT186" s="205" t="s">
        <v>123</v>
      </c>
      <c r="AU186" s="205" t="s">
        <v>81</v>
      </c>
      <c r="AY186" s="13" t="s">
        <v>120</v>
      </c>
      <c r="BE186" s="206">
        <f aca="true" t="shared" si="24" ref="BE186:BE192">IF(N186="základní",J186,0)</f>
        <v>0</v>
      </c>
      <c r="BF186" s="206">
        <f aca="true" t="shared" si="25" ref="BF186:BF192">IF(N186="snížená",J186,0)</f>
        <v>0</v>
      </c>
      <c r="BG186" s="206">
        <f aca="true" t="shared" si="26" ref="BG186:BG192">IF(N186="zákl. přenesená",J186,0)</f>
        <v>0</v>
      </c>
      <c r="BH186" s="206">
        <f aca="true" t="shared" si="27" ref="BH186:BH192">IF(N186="sníž. přenesená",J186,0)</f>
        <v>0</v>
      </c>
      <c r="BI186" s="206">
        <f aca="true" t="shared" si="28" ref="BI186:BI192">IF(N186="nulová",J186,0)</f>
        <v>0</v>
      </c>
      <c r="BJ186" s="13" t="s">
        <v>79</v>
      </c>
      <c r="BK186" s="206">
        <f aca="true" t="shared" si="29" ref="BK186:BK192">ROUND(I186*H186,2)</f>
        <v>0</v>
      </c>
      <c r="BL186" s="13" t="s">
        <v>168</v>
      </c>
      <c r="BM186" s="205" t="s">
        <v>329</v>
      </c>
    </row>
    <row r="187" spans="1:65" s="1" customFormat="1" ht="21.75" customHeight="1">
      <c r="A187" s="30"/>
      <c r="B187" s="31"/>
      <c r="C187" s="194" t="s">
        <v>330</v>
      </c>
      <c r="D187" s="194" t="s">
        <v>123</v>
      </c>
      <c r="E187" s="195" t="s">
        <v>331</v>
      </c>
      <c r="F187" s="196" t="s">
        <v>332</v>
      </c>
      <c r="G187" s="197" t="s">
        <v>136</v>
      </c>
      <c r="H187" s="198">
        <v>35</v>
      </c>
      <c r="I187" s="199"/>
      <c r="J187" s="200">
        <f t="shared" si="20"/>
        <v>0</v>
      </c>
      <c r="K187" s="196" t="s">
        <v>127</v>
      </c>
      <c r="L187" s="35"/>
      <c r="M187" s="201" t="s">
        <v>1</v>
      </c>
      <c r="N187" s="202" t="s">
        <v>39</v>
      </c>
      <c r="O187" s="67"/>
      <c r="P187" s="203">
        <f t="shared" si="21"/>
        <v>0</v>
      </c>
      <c r="Q187" s="203">
        <v>9E-05</v>
      </c>
      <c r="R187" s="203">
        <f t="shared" si="22"/>
        <v>0.00315</v>
      </c>
      <c r="S187" s="203">
        <v>0</v>
      </c>
      <c r="T187" s="204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205" t="s">
        <v>168</v>
      </c>
      <c r="AT187" s="205" t="s">
        <v>123</v>
      </c>
      <c r="AU187" s="205" t="s">
        <v>81</v>
      </c>
      <c r="AY187" s="13" t="s">
        <v>120</v>
      </c>
      <c r="BE187" s="206">
        <f t="shared" si="24"/>
        <v>0</v>
      </c>
      <c r="BF187" s="206">
        <f t="shared" si="25"/>
        <v>0</v>
      </c>
      <c r="BG187" s="206">
        <f t="shared" si="26"/>
        <v>0</v>
      </c>
      <c r="BH187" s="206">
        <f t="shared" si="27"/>
        <v>0</v>
      </c>
      <c r="BI187" s="206">
        <f t="shared" si="28"/>
        <v>0</v>
      </c>
      <c r="BJ187" s="13" t="s">
        <v>79</v>
      </c>
      <c r="BK187" s="206">
        <f t="shared" si="29"/>
        <v>0</v>
      </c>
      <c r="BL187" s="13" t="s">
        <v>168</v>
      </c>
      <c r="BM187" s="205" t="s">
        <v>333</v>
      </c>
    </row>
    <row r="188" spans="1:65" s="1" customFormat="1" ht="21.75" customHeight="1">
      <c r="A188" s="30"/>
      <c r="B188" s="31"/>
      <c r="C188" s="194" t="s">
        <v>334</v>
      </c>
      <c r="D188" s="194" t="s">
        <v>123</v>
      </c>
      <c r="E188" s="195" t="s">
        <v>335</v>
      </c>
      <c r="F188" s="196" t="s">
        <v>336</v>
      </c>
      <c r="G188" s="197" t="s">
        <v>136</v>
      </c>
      <c r="H188" s="198">
        <v>35</v>
      </c>
      <c r="I188" s="199"/>
      <c r="J188" s="200">
        <f t="shared" si="20"/>
        <v>0</v>
      </c>
      <c r="K188" s="196" t="s">
        <v>127</v>
      </c>
      <c r="L188" s="35"/>
      <c r="M188" s="201" t="s">
        <v>1</v>
      </c>
      <c r="N188" s="202" t="s">
        <v>39</v>
      </c>
      <c r="O188" s="67"/>
      <c r="P188" s="203">
        <f t="shared" si="21"/>
        <v>0</v>
      </c>
      <c r="Q188" s="203">
        <v>3E-05</v>
      </c>
      <c r="R188" s="203">
        <f t="shared" si="22"/>
        <v>0.00105</v>
      </c>
      <c r="S188" s="203">
        <v>0</v>
      </c>
      <c r="T188" s="204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205" t="s">
        <v>168</v>
      </c>
      <c r="AT188" s="205" t="s">
        <v>123</v>
      </c>
      <c r="AU188" s="205" t="s">
        <v>81</v>
      </c>
      <c r="AY188" s="13" t="s">
        <v>120</v>
      </c>
      <c r="BE188" s="206">
        <f t="shared" si="24"/>
        <v>0</v>
      </c>
      <c r="BF188" s="206">
        <f t="shared" si="25"/>
        <v>0</v>
      </c>
      <c r="BG188" s="206">
        <f t="shared" si="26"/>
        <v>0</v>
      </c>
      <c r="BH188" s="206">
        <f t="shared" si="27"/>
        <v>0</v>
      </c>
      <c r="BI188" s="206">
        <f t="shared" si="28"/>
        <v>0</v>
      </c>
      <c r="BJ188" s="13" t="s">
        <v>79</v>
      </c>
      <c r="BK188" s="206">
        <f t="shared" si="29"/>
        <v>0</v>
      </c>
      <c r="BL188" s="13" t="s">
        <v>168</v>
      </c>
      <c r="BM188" s="205" t="s">
        <v>337</v>
      </c>
    </row>
    <row r="189" spans="1:65" s="1" customFormat="1" ht="21.75" customHeight="1">
      <c r="A189" s="30"/>
      <c r="B189" s="31"/>
      <c r="C189" s="194" t="s">
        <v>338</v>
      </c>
      <c r="D189" s="194" t="s">
        <v>123</v>
      </c>
      <c r="E189" s="195" t="s">
        <v>339</v>
      </c>
      <c r="F189" s="196" t="s">
        <v>340</v>
      </c>
      <c r="G189" s="197" t="s">
        <v>136</v>
      </c>
      <c r="H189" s="198">
        <v>35</v>
      </c>
      <c r="I189" s="199"/>
      <c r="J189" s="200">
        <f t="shared" si="20"/>
        <v>0</v>
      </c>
      <c r="K189" s="196" t="s">
        <v>127</v>
      </c>
      <c r="L189" s="35"/>
      <c r="M189" s="201" t="s">
        <v>1</v>
      </c>
      <c r="N189" s="202" t="s">
        <v>39</v>
      </c>
      <c r="O189" s="67"/>
      <c r="P189" s="203">
        <f t="shared" si="21"/>
        <v>0</v>
      </c>
      <c r="Q189" s="203">
        <v>0.00016</v>
      </c>
      <c r="R189" s="203">
        <f t="shared" si="22"/>
        <v>0.005600000000000001</v>
      </c>
      <c r="S189" s="203">
        <v>0</v>
      </c>
      <c r="T189" s="204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205" t="s">
        <v>168</v>
      </c>
      <c r="AT189" s="205" t="s">
        <v>123</v>
      </c>
      <c r="AU189" s="205" t="s">
        <v>81</v>
      </c>
      <c r="AY189" s="13" t="s">
        <v>120</v>
      </c>
      <c r="BE189" s="206">
        <f t="shared" si="24"/>
        <v>0</v>
      </c>
      <c r="BF189" s="206">
        <f t="shared" si="25"/>
        <v>0</v>
      </c>
      <c r="BG189" s="206">
        <f t="shared" si="26"/>
        <v>0</v>
      </c>
      <c r="BH189" s="206">
        <f t="shared" si="27"/>
        <v>0</v>
      </c>
      <c r="BI189" s="206">
        <f t="shared" si="28"/>
        <v>0</v>
      </c>
      <c r="BJ189" s="13" t="s">
        <v>79</v>
      </c>
      <c r="BK189" s="206">
        <f t="shared" si="29"/>
        <v>0</v>
      </c>
      <c r="BL189" s="13" t="s">
        <v>168</v>
      </c>
      <c r="BM189" s="205" t="s">
        <v>341</v>
      </c>
    </row>
    <row r="190" spans="1:65" s="1" customFormat="1" ht="16.5" customHeight="1">
      <c r="A190" s="30"/>
      <c r="B190" s="31"/>
      <c r="C190" s="194" t="s">
        <v>342</v>
      </c>
      <c r="D190" s="194" t="s">
        <v>123</v>
      </c>
      <c r="E190" s="195" t="s">
        <v>343</v>
      </c>
      <c r="F190" s="196" t="s">
        <v>344</v>
      </c>
      <c r="G190" s="197" t="s">
        <v>126</v>
      </c>
      <c r="H190" s="198">
        <v>19.22</v>
      </c>
      <c r="I190" s="199"/>
      <c r="J190" s="200">
        <f t="shared" si="20"/>
        <v>0</v>
      </c>
      <c r="K190" s="196" t="s">
        <v>127</v>
      </c>
      <c r="L190" s="35"/>
      <c r="M190" s="201" t="s">
        <v>1</v>
      </c>
      <c r="N190" s="202" t="s">
        <v>39</v>
      </c>
      <c r="O190" s="67"/>
      <c r="P190" s="203">
        <f t="shared" si="21"/>
        <v>0</v>
      </c>
      <c r="Q190" s="203">
        <v>0</v>
      </c>
      <c r="R190" s="203">
        <f t="shared" si="22"/>
        <v>0</v>
      </c>
      <c r="S190" s="203">
        <v>0</v>
      </c>
      <c r="T190" s="204">
        <f t="shared" si="2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205" t="s">
        <v>168</v>
      </c>
      <c r="AT190" s="205" t="s">
        <v>123</v>
      </c>
      <c r="AU190" s="205" t="s">
        <v>81</v>
      </c>
      <c r="AY190" s="13" t="s">
        <v>120</v>
      </c>
      <c r="BE190" s="206">
        <f t="shared" si="24"/>
        <v>0</v>
      </c>
      <c r="BF190" s="206">
        <f t="shared" si="25"/>
        <v>0</v>
      </c>
      <c r="BG190" s="206">
        <f t="shared" si="26"/>
        <v>0</v>
      </c>
      <c r="BH190" s="206">
        <f t="shared" si="27"/>
        <v>0</v>
      </c>
      <c r="BI190" s="206">
        <f t="shared" si="28"/>
        <v>0</v>
      </c>
      <c r="BJ190" s="13" t="s">
        <v>79</v>
      </c>
      <c r="BK190" s="206">
        <f t="shared" si="29"/>
        <v>0</v>
      </c>
      <c r="BL190" s="13" t="s">
        <v>168</v>
      </c>
      <c r="BM190" s="205" t="s">
        <v>345</v>
      </c>
    </row>
    <row r="191" spans="1:65" s="1" customFormat="1" ht="21.75" customHeight="1">
      <c r="A191" s="30"/>
      <c r="B191" s="31"/>
      <c r="C191" s="194" t="s">
        <v>346</v>
      </c>
      <c r="D191" s="194" t="s">
        <v>123</v>
      </c>
      <c r="E191" s="195" t="s">
        <v>347</v>
      </c>
      <c r="F191" s="196" t="s">
        <v>348</v>
      </c>
      <c r="G191" s="197" t="s">
        <v>126</v>
      </c>
      <c r="H191" s="198">
        <v>19.22</v>
      </c>
      <c r="I191" s="199"/>
      <c r="J191" s="200">
        <f t="shared" si="20"/>
        <v>0</v>
      </c>
      <c r="K191" s="196" t="s">
        <v>127</v>
      </c>
      <c r="L191" s="35"/>
      <c r="M191" s="201" t="s">
        <v>1</v>
      </c>
      <c r="N191" s="202" t="s">
        <v>39</v>
      </c>
      <c r="O191" s="67"/>
      <c r="P191" s="203">
        <f t="shared" si="21"/>
        <v>0</v>
      </c>
      <c r="Q191" s="203">
        <v>0.0002</v>
      </c>
      <c r="R191" s="203">
        <f t="shared" si="22"/>
        <v>0.0038439999999999998</v>
      </c>
      <c r="S191" s="203">
        <v>0</v>
      </c>
      <c r="T191" s="204">
        <f t="shared" si="2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205" t="s">
        <v>168</v>
      </c>
      <c r="AT191" s="205" t="s">
        <v>123</v>
      </c>
      <c r="AU191" s="205" t="s">
        <v>81</v>
      </c>
      <c r="AY191" s="13" t="s">
        <v>120</v>
      </c>
      <c r="BE191" s="206">
        <f t="shared" si="24"/>
        <v>0</v>
      </c>
      <c r="BF191" s="206">
        <f t="shared" si="25"/>
        <v>0</v>
      </c>
      <c r="BG191" s="206">
        <f t="shared" si="26"/>
        <v>0</v>
      </c>
      <c r="BH191" s="206">
        <f t="shared" si="27"/>
        <v>0</v>
      </c>
      <c r="BI191" s="206">
        <f t="shared" si="28"/>
        <v>0</v>
      </c>
      <c r="BJ191" s="13" t="s">
        <v>79</v>
      </c>
      <c r="BK191" s="206">
        <f t="shared" si="29"/>
        <v>0</v>
      </c>
      <c r="BL191" s="13" t="s">
        <v>168</v>
      </c>
      <c r="BM191" s="205" t="s">
        <v>349</v>
      </c>
    </row>
    <row r="192" spans="1:65" s="1" customFormat="1" ht="21.75" customHeight="1">
      <c r="A192" s="30"/>
      <c r="B192" s="31"/>
      <c r="C192" s="194" t="s">
        <v>350</v>
      </c>
      <c r="D192" s="194" t="s">
        <v>123</v>
      </c>
      <c r="E192" s="195" t="s">
        <v>351</v>
      </c>
      <c r="F192" s="196" t="s">
        <v>352</v>
      </c>
      <c r="G192" s="197" t="s">
        <v>126</v>
      </c>
      <c r="H192" s="198">
        <v>19.22</v>
      </c>
      <c r="I192" s="199"/>
      <c r="J192" s="200">
        <f t="shared" si="20"/>
        <v>0</v>
      </c>
      <c r="K192" s="196" t="s">
        <v>127</v>
      </c>
      <c r="L192" s="35"/>
      <c r="M192" s="201" t="s">
        <v>1</v>
      </c>
      <c r="N192" s="202" t="s">
        <v>39</v>
      </c>
      <c r="O192" s="67"/>
      <c r="P192" s="203">
        <f t="shared" si="21"/>
        <v>0</v>
      </c>
      <c r="Q192" s="203">
        <v>0.00041</v>
      </c>
      <c r="R192" s="203">
        <f t="shared" si="22"/>
        <v>0.007880199999999999</v>
      </c>
      <c r="S192" s="203">
        <v>0</v>
      </c>
      <c r="T192" s="204">
        <f t="shared" si="2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205" t="s">
        <v>168</v>
      </c>
      <c r="AT192" s="205" t="s">
        <v>123</v>
      </c>
      <c r="AU192" s="205" t="s">
        <v>81</v>
      </c>
      <c r="AY192" s="13" t="s">
        <v>120</v>
      </c>
      <c r="BE192" s="206">
        <f t="shared" si="24"/>
        <v>0</v>
      </c>
      <c r="BF192" s="206">
        <f t="shared" si="25"/>
        <v>0</v>
      </c>
      <c r="BG192" s="206">
        <f t="shared" si="26"/>
        <v>0</v>
      </c>
      <c r="BH192" s="206">
        <f t="shared" si="27"/>
        <v>0</v>
      </c>
      <c r="BI192" s="206">
        <f t="shared" si="28"/>
        <v>0</v>
      </c>
      <c r="BJ192" s="13" t="s">
        <v>79</v>
      </c>
      <c r="BK192" s="206">
        <f t="shared" si="29"/>
        <v>0</v>
      </c>
      <c r="BL192" s="13" t="s">
        <v>168</v>
      </c>
      <c r="BM192" s="205" t="s">
        <v>353</v>
      </c>
    </row>
    <row r="193" spans="2:63" s="11" customFormat="1" ht="22.5" customHeight="1">
      <c r="B193" s="178"/>
      <c r="C193" s="179"/>
      <c r="D193" s="180" t="s">
        <v>73</v>
      </c>
      <c r="E193" s="192" t="s">
        <v>354</v>
      </c>
      <c r="F193" s="192" t="s">
        <v>355</v>
      </c>
      <c r="G193" s="179"/>
      <c r="H193" s="179"/>
      <c r="I193" s="182"/>
      <c r="J193" s="193">
        <f>BK193</f>
        <v>0</v>
      </c>
      <c r="K193" s="179"/>
      <c r="L193" s="184"/>
      <c r="M193" s="185"/>
      <c r="N193" s="186"/>
      <c r="O193" s="186"/>
      <c r="P193" s="187">
        <f>P194</f>
        <v>0</v>
      </c>
      <c r="Q193" s="186"/>
      <c r="R193" s="187">
        <f>R194</f>
        <v>0</v>
      </c>
      <c r="S193" s="186"/>
      <c r="T193" s="188">
        <f>T194</f>
        <v>0</v>
      </c>
      <c r="AR193" s="189" t="s">
        <v>81</v>
      </c>
      <c r="AT193" s="190" t="s">
        <v>73</v>
      </c>
      <c r="AU193" s="190" t="s">
        <v>79</v>
      </c>
      <c r="AY193" s="189" t="s">
        <v>120</v>
      </c>
      <c r="BK193" s="191">
        <f>BK194</f>
        <v>0</v>
      </c>
    </row>
    <row r="194" spans="1:65" s="1" customFormat="1" ht="16.5" customHeight="1">
      <c r="A194" s="30"/>
      <c r="B194" s="31"/>
      <c r="C194" s="194" t="s">
        <v>356</v>
      </c>
      <c r="D194" s="194" t="s">
        <v>123</v>
      </c>
      <c r="E194" s="195" t="s">
        <v>357</v>
      </c>
      <c r="F194" s="196" t="s">
        <v>358</v>
      </c>
      <c r="G194" s="197" t="s">
        <v>126</v>
      </c>
      <c r="H194" s="198">
        <v>56.175</v>
      </c>
      <c r="I194" s="199"/>
      <c r="J194" s="200">
        <f>ROUND(I194*H194,2)</f>
        <v>0</v>
      </c>
      <c r="K194" s="196" t="s">
        <v>1</v>
      </c>
      <c r="L194" s="35"/>
      <c r="M194" s="201" t="s">
        <v>1</v>
      </c>
      <c r="N194" s="202" t="s">
        <v>39</v>
      </c>
      <c r="O194" s="67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205" t="s">
        <v>168</v>
      </c>
      <c r="AT194" s="205" t="s">
        <v>123</v>
      </c>
      <c r="AU194" s="205" t="s">
        <v>81</v>
      </c>
      <c r="AY194" s="13" t="s">
        <v>120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3" t="s">
        <v>79</v>
      </c>
      <c r="BK194" s="206">
        <f>ROUND(I194*H194,2)</f>
        <v>0</v>
      </c>
      <c r="BL194" s="13" t="s">
        <v>168</v>
      </c>
      <c r="BM194" s="205" t="s">
        <v>359</v>
      </c>
    </row>
    <row r="195" spans="2:63" s="11" customFormat="1" ht="25.5" customHeight="1">
      <c r="B195" s="178"/>
      <c r="C195" s="179"/>
      <c r="D195" s="180" t="s">
        <v>73</v>
      </c>
      <c r="E195" s="181" t="s">
        <v>360</v>
      </c>
      <c r="F195" s="181" t="s">
        <v>361</v>
      </c>
      <c r="G195" s="179"/>
      <c r="H195" s="179"/>
      <c r="I195" s="182"/>
      <c r="J195" s="183">
        <f>BK195</f>
        <v>0</v>
      </c>
      <c r="K195" s="179"/>
      <c r="L195" s="184"/>
      <c r="M195" s="185"/>
      <c r="N195" s="186"/>
      <c r="O195" s="186"/>
      <c r="P195" s="187">
        <f>P196+P198+P201+P204+P206</f>
        <v>0</v>
      </c>
      <c r="Q195" s="186"/>
      <c r="R195" s="187">
        <f>R196+R198+R201+R204+R206</f>
        <v>0</v>
      </c>
      <c r="S195" s="186"/>
      <c r="T195" s="188">
        <f>T196+T198+T201+T204+T206</f>
        <v>0</v>
      </c>
      <c r="AR195" s="189" t="s">
        <v>143</v>
      </c>
      <c r="AT195" s="190" t="s">
        <v>73</v>
      </c>
      <c r="AU195" s="190" t="s">
        <v>74</v>
      </c>
      <c r="AY195" s="189" t="s">
        <v>120</v>
      </c>
      <c r="BK195" s="191">
        <f>BK196+BK198+BK201+BK204+BK206</f>
        <v>0</v>
      </c>
    </row>
    <row r="196" spans="2:63" s="11" customFormat="1" ht="22.5" customHeight="1">
      <c r="B196" s="178"/>
      <c r="C196" s="179"/>
      <c r="D196" s="180" t="s">
        <v>73</v>
      </c>
      <c r="E196" s="192" t="s">
        <v>362</v>
      </c>
      <c r="F196" s="192" t="s">
        <v>363</v>
      </c>
      <c r="G196" s="179"/>
      <c r="H196" s="179"/>
      <c r="I196" s="182"/>
      <c r="J196" s="193">
        <f>BK196</f>
        <v>0</v>
      </c>
      <c r="K196" s="179"/>
      <c r="L196" s="184"/>
      <c r="M196" s="185"/>
      <c r="N196" s="186"/>
      <c r="O196" s="186"/>
      <c r="P196" s="187">
        <f>P197</f>
        <v>0</v>
      </c>
      <c r="Q196" s="186"/>
      <c r="R196" s="187">
        <f>R197</f>
        <v>0</v>
      </c>
      <c r="S196" s="186"/>
      <c r="T196" s="188">
        <f>T197</f>
        <v>0</v>
      </c>
      <c r="AR196" s="189" t="s">
        <v>143</v>
      </c>
      <c r="AT196" s="190" t="s">
        <v>73</v>
      </c>
      <c r="AU196" s="190" t="s">
        <v>79</v>
      </c>
      <c r="AY196" s="189" t="s">
        <v>120</v>
      </c>
      <c r="BK196" s="191">
        <f>BK197</f>
        <v>0</v>
      </c>
    </row>
    <row r="197" spans="1:65" s="1" customFormat="1" ht="16.5" customHeight="1">
      <c r="A197" s="30"/>
      <c r="B197" s="31"/>
      <c r="C197" s="194" t="s">
        <v>364</v>
      </c>
      <c r="D197" s="194" t="s">
        <v>123</v>
      </c>
      <c r="E197" s="195" t="s">
        <v>365</v>
      </c>
      <c r="F197" s="196" t="s">
        <v>366</v>
      </c>
      <c r="G197" s="197" t="s">
        <v>367</v>
      </c>
      <c r="H197" s="198">
        <v>4709.168</v>
      </c>
      <c r="I197" s="199"/>
      <c r="J197" s="200">
        <f>ROUND(I197*H197,2)</f>
        <v>0</v>
      </c>
      <c r="K197" s="196" t="s">
        <v>242</v>
      </c>
      <c r="L197" s="35"/>
      <c r="M197" s="201" t="s">
        <v>1</v>
      </c>
      <c r="N197" s="202" t="s">
        <v>39</v>
      </c>
      <c r="O197" s="67"/>
      <c r="P197" s="203">
        <f>O197*H197</f>
        <v>0</v>
      </c>
      <c r="Q197" s="203">
        <v>0</v>
      </c>
      <c r="R197" s="203">
        <f>Q197*H197</f>
        <v>0</v>
      </c>
      <c r="S197" s="203">
        <v>0</v>
      </c>
      <c r="T197" s="20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205" t="s">
        <v>368</v>
      </c>
      <c r="AT197" s="205" t="s">
        <v>123</v>
      </c>
      <c r="AU197" s="205" t="s">
        <v>81</v>
      </c>
      <c r="AY197" s="13" t="s">
        <v>120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3" t="s">
        <v>79</v>
      </c>
      <c r="BK197" s="206">
        <f>ROUND(I197*H197,2)</f>
        <v>0</v>
      </c>
      <c r="BL197" s="13" t="s">
        <v>368</v>
      </c>
      <c r="BM197" s="205" t="s">
        <v>369</v>
      </c>
    </row>
    <row r="198" spans="2:63" s="11" customFormat="1" ht="22.5" customHeight="1">
      <c r="B198" s="178"/>
      <c r="C198" s="179"/>
      <c r="D198" s="180" t="s">
        <v>73</v>
      </c>
      <c r="E198" s="192" t="s">
        <v>370</v>
      </c>
      <c r="F198" s="192" t="s">
        <v>371</v>
      </c>
      <c r="G198" s="179"/>
      <c r="H198" s="179"/>
      <c r="I198" s="182"/>
      <c r="J198" s="193">
        <f>BK198</f>
        <v>0</v>
      </c>
      <c r="K198" s="179"/>
      <c r="L198" s="184"/>
      <c r="M198" s="185"/>
      <c r="N198" s="186"/>
      <c r="O198" s="186"/>
      <c r="P198" s="187">
        <f>SUM(P199:P200)</f>
        <v>0</v>
      </c>
      <c r="Q198" s="186"/>
      <c r="R198" s="187">
        <f>SUM(R199:R200)</f>
        <v>0</v>
      </c>
      <c r="S198" s="186"/>
      <c r="T198" s="188">
        <f>SUM(T199:T200)</f>
        <v>0</v>
      </c>
      <c r="AR198" s="189" t="s">
        <v>143</v>
      </c>
      <c r="AT198" s="190" t="s">
        <v>73</v>
      </c>
      <c r="AU198" s="190" t="s">
        <v>79</v>
      </c>
      <c r="AY198" s="189" t="s">
        <v>120</v>
      </c>
      <c r="BK198" s="191">
        <f>SUM(BK199:BK200)</f>
        <v>0</v>
      </c>
    </row>
    <row r="199" spans="1:65" s="1" customFormat="1" ht="16.5" customHeight="1">
      <c r="A199" s="30"/>
      <c r="B199" s="31"/>
      <c r="C199" s="194" t="s">
        <v>372</v>
      </c>
      <c r="D199" s="194" t="s">
        <v>123</v>
      </c>
      <c r="E199" s="195" t="s">
        <v>373</v>
      </c>
      <c r="F199" s="196" t="s">
        <v>374</v>
      </c>
      <c r="G199" s="197" t="s">
        <v>293</v>
      </c>
      <c r="H199" s="217"/>
      <c r="I199" s="199"/>
      <c r="J199" s="200">
        <f>ROUND(I199*H199,2)</f>
        <v>0</v>
      </c>
      <c r="K199" s="196" t="s">
        <v>127</v>
      </c>
      <c r="L199" s="35"/>
      <c r="M199" s="201" t="s">
        <v>1</v>
      </c>
      <c r="N199" s="202" t="s">
        <v>39</v>
      </c>
      <c r="O199" s="67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205" t="s">
        <v>368</v>
      </c>
      <c r="AT199" s="205" t="s">
        <v>123</v>
      </c>
      <c r="AU199" s="205" t="s">
        <v>81</v>
      </c>
      <c r="AY199" s="13" t="s">
        <v>120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3" t="s">
        <v>79</v>
      </c>
      <c r="BK199" s="206">
        <f>ROUND(I199*H199,2)</f>
        <v>0</v>
      </c>
      <c r="BL199" s="13" t="s">
        <v>368</v>
      </c>
      <c r="BM199" s="205" t="s">
        <v>375</v>
      </c>
    </row>
    <row r="200" spans="1:65" s="1" customFormat="1" ht="16.5" customHeight="1">
      <c r="A200" s="30"/>
      <c r="B200" s="31"/>
      <c r="C200" s="194" t="s">
        <v>376</v>
      </c>
      <c r="D200" s="194" t="s">
        <v>123</v>
      </c>
      <c r="E200" s="195" t="s">
        <v>377</v>
      </c>
      <c r="F200" s="196" t="s">
        <v>378</v>
      </c>
      <c r="G200" s="197" t="s">
        <v>293</v>
      </c>
      <c r="H200" s="217"/>
      <c r="I200" s="199"/>
      <c r="J200" s="200">
        <f>ROUND(I200*H200,2)</f>
        <v>0</v>
      </c>
      <c r="K200" s="196" t="s">
        <v>127</v>
      </c>
      <c r="L200" s="35"/>
      <c r="M200" s="201" t="s">
        <v>1</v>
      </c>
      <c r="N200" s="202" t="s">
        <v>39</v>
      </c>
      <c r="O200" s="67"/>
      <c r="P200" s="203">
        <f>O200*H200</f>
        <v>0</v>
      </c>
      <c r="Q200" s="203">
        <v>0</v>
      </c>
      <c r="R200" s="203">
        <f>Q200*H200</f>
        <v>0</v>
      </c>
      <c r="S200" s="203">
        <v>0</v>
      </c>
      <c r="T200" s="204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205" t="s">
        <v>368</v>
      </c>
      <c r="AT200" s="205" t="s">
        <v>123</v>
      </c>
      <c r="AU200" s="205" t="s">
        <v>81</v>
      </c>
      <c r="AY200" s="13" t="s">
        <v>120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3" t="s">
        <v>79</v>
      </c>
      <c r="BK200" s="206">
        <f>ROUND(I200*H200,2)</f>
        <v>0</v>
      </c>
      <c r="BL200" s="13" t="s">
        <v>368</v>
      </c>
      <c r="BM200" s="205" t="s">
        <v>379</v>
      </c>
    </row>
    <row r="201" spans="2:63" s="11" customFormat="1" ht="22.5" customHeight="1">
      <c r="B201" s="178"/>
      <c r="C201" s="179"/>
      <c r="D201" s="180" t="s">
        <v>73</v>
      </c>
      <c r="E201" s="192" t="s">
        <v>380</v>
      </c>
      <c r="F201" s="192" t="s">
        <v>381</v>
      </c>
      <c r="G201" s="179"/>
      <c r="H201" s="179"/>
      <c r="I201" s="182"/>
      <c r="J201" s="193">
        <f>BK201</f>
        <v>0</v>
      </c>
      <c r="K201" s="179"/>
      <c r="L201" s="184"/>
      <c r="M201" s="185"/>
      <c r="N201" s="186"/>
      <c r="O201" s="186"/>
      <c r="P201" s="187">
        <f>SUM(P202:P203)</f>
        <v>0</v>
      </c>
      <c r="Q201" s="186"/>
      <c r="R201" s="187">
        <f>SUM(R202:R203)</f>
        <v>0</v>
      </c>
      <c r="S201" s="186"/>
      <c r="T201" s="188">
        <f>SUM(T202:T203)</f>
        <v>0</v>
      </c>
      <c r="AR201" s="189" t="s">
        <v>143</v>
      </c>
      <c r="AT201" s="190" t="s">
        <v>73</v>
      </c>
      <c r="AU201" s="190" t="s">
        <v>79</v>
      </c>
      <c r="AY201" s="189" t="s">
        <v>120</v>
      </c>
      <c r="BK201" s="191">
        <f>SUM(BK202:BK203)</f>
        <v>0</v>
      </c>
    </row>
    <row r="202" spans="1:65" s="1" customFormat="1" ht="16.5" customHeight="1">
      <c r="A202" s="30"/>
      <c r="B202" s="31"/>
      <c r="C202" s="194" t="s">
        <v>382</v>
      </c>
      <c r="D202" s="194" t="s">
        <v>123</v>
      </c>
      <c r="E202" s="195" t="s">
        <v>383</v>
      </c>
      <c r="F202" s="196" t="s">
        <v>384</v>
      </c>
      <c r="G202" s="197" t="s">
        <v>367</v>
      </c>
      <c r="H202" s="198">
        <v>4709.168</v>
      </c>
      <c r="I202" s="199"/>
      <c r="J202" s="200">
        <f>ROUND(I202*H202,2)</f>
        <v>0</v>
      </c>
      <c r="K202" s="196" t="s">
        <v>242</v>
      </c>
      <c r="L202" s="35"/>
      <c r="M202" s="201" t="s">
        <v>1</v>
      </c>
      <c r="N202" s="202" t="s">
        <v>39</v>
      </c>
      <c r="O202" s="67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205" t="s">
        <v>368</v>
      </c>
      <c r="AT202" s="205" t="s">
        <v>123</v>
      </c>
      <c r="AU202" s="205" t="s">
        <v>81</v>
      </c>
      <c r="AY202" s="13" t="s">
        <v>120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3" t="s">
        <v>79</v>
      </c>
      <c r="BK202" s="206">
        <f>ROUND(I202*H202,2)</f>
        <v>0</v>
      </c>
      <c r="BL202" s="13" t="s">
        <v>368</v>
      </c>
      <c r="BM202" s="205" t="s">
        <v>385</v>
      </c>
    </row>
    <row r="203" spans="1:65" s="1" customFormat="1" ht="16.5" customHeight="1">
      <c r="A203" s="30"/>
      <c r="B203" s="31"/>
      <c r="C203" s="194" t="s">
        <v>386</v>
      </c>
      <c r="D203" s="194" t="s">
        <v>123</v>
      </c>
      <c r="E203" s="195" t="s">
        <v>387</v>
      </c>
      <c r="F203" s="196" t="s">
        <v>388</v>
      </c>
      <c r="G203" s="197" t="s">
        <v>367</v>
      </c>
      <c r="H203" s="198">
        <v>4709.168</v>
      </c>
      <c r="I203" s="199"/>
      <c r="J203" s="200">
        <f>ROUND(I203*H203,2)</f>
        <v>0</v>
      </c>
      <c r="K203" s="196" t="s">
        <v>242</v>
      </c>
      <c r="L203" s="35"/>
      <c r="M203" s="201" t="s">
        <v>1</v>
      </c>
      <c r="N203" s="202" t="s">
        <v>39</v>
      </c>
      <c r="O203" s="67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205" t="s">
        <v>368</v>
      </c>
      <c r="AT203" s="205" t="s">
        <v>123</v>
      </c>
      <c r="AU203" s="205" t="s">
        <v>81</v>
      </c>
      <c r="AY203" s="13" t="s">
        <v>120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3" t="s">
        <v>79</v>
      </c>
      <c r="BK203" s="206">
        <f>ROUND(I203*H203,2)</f>
        <v>0</v>
      </c>
      <c r="BL203" s="13" t="s">
        <v>368</v>
      </c>
      <c r="BM203" s="205" t="s">
        <v>389</v>
      </c>
    </row>
    <row r="204" spans="2:63" s="11" customFormat="1" ht="22.5" customHeight="1">
      <c r="B204" s="178"/>
      <c r="C204" s="179"/>
      <c r="D204" s="180" t="s">
        <v>73</v>
      </c>
      <c r="E204" s="192" t="s">
        <v>390</v>
      </c>
      <c r="F204" s="192" t="s">
        <v>391</v>
      </c>
      <c r="G204" s="179"/>
      <c r="H204" s="179"/>
      <c r="I204" s="182"/>
      <c r="J204" s="193">
        <f>BK204</f>
        <v>0</v>
      </c>
      <c r="K204" s="179"/>
      <c r="L204" s="184"/>
      <c r="M204" s="185"/>
      <c r="N204" s="186"/>
      <c r="O204" s="186"/>
      <c r="P204" s="187">
        <f>P205</f>
        <v>0</v>
      </c>
      <c r="Q204" s="186"/>
      <c r="R204" s="187">
        <f>R205</f>
        <v>0</v>
      </c>
      <c r="S204" s="186"/>
      <c r="T204" s="188">
        <f>T205</f>
        <v>0</v>
      </c>
      <c r="AR204" s="189" t="s">
        <v>143</v>
      </c>
      <c r="AT204" s="190" t="s">
        <v>73</v>
      </c>
      <c r="AU204" s="190" t="s">
        <v>79</v>
      </c>
      <c r="AY204" s="189" t="s">
        <v>120</v>
      </c>
      <c r="BK204" s="191">
        <f>BK205</f>
        <v>0</v>
      </c>
    </row>
    <row r="205" spans="1:65" s="1" customFormat="1" ht="16.5" customHeight="1">
      <c r="A205" s="30"/>
      <c r="B205" s="31"/>
      <c r="C205" s="194" t="s">
        <v>392</v>
      </c>
      <c r="D205" s="194" t="s">
        <v>123</v>
      </c>
      <c r="E205" s="195" t="s">
        <v>393</v>
      </c>
      <c r="F205" s="196" t="s">
        <v>394</v>
      </c>
      <c r="G205" s="197" t="s">
        <v>367</v>
      </c>
      <c r="H205" s="198">
        <v>4709.168</v>
      </c>
      <c r="I205" s="199"/>
      <c r="J205" s="200">
        <f>ROUND(I205*H205,2)</f>
        <v>0</v>
      </c>
      <c r="K205" s="196" t="s">
        <v>242</v>
      </c>
      <c r="L205" s="35"/>
      <c r="M205" s="201" t="s">
        <v>1</v>
      </c>
      <c r="N205" s="202" t="s">
        <v>39</v>
      </c>
      <c r="O205" s="67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205" t="s">
        <v>368</v>
      </c>
      <c r="AT205" s="205" t="s">
        <v>123</v>
      </c>
      <c r="AU205" s="205" t="s">
        <v>81</v>
      </c>
      <c r="AY205" s="13" t="s">
        <v>120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3" t="s">
        <v>79</v>
      </c>
      <c r="BK205" s="206">
        <f>ROUND(I205*H205,2)</f>
        <v>0</v>
      </c>
      <c r="BL205" s="13" t="s">
        <v>368</v>
      </c>
      <c r="BM205" s="205" t="s">
        <v>395</v>
      </c>
    </row>
    <row r="206" spans="2:63" s="11" customFormat="1" ht="22.5" customHeight="1">
      <c r="B206" s="178"/>
      <c r="C206" s="179"/>
      <c r="D206" s="180" t="s">
        <v>73</v>
      </c>
      <c r="E206" s="192" t="s">
        <v>396</v>
      </c>
      <c r="F206" s="192" t="s">
        <v>397</v>
      </c>
      <c r="G206" s="179"/>
      <c r="H206" s="179"/>
      <c r="I206" s="182"/>
      <c r="J206" s="193">
        <f>BK206</f>
        <v>0</v>
      </c>
      <c r="K206" s="179"/>
      <c r="L206" s="184"/>
      <c r="M206" s="185"/>
      <c r="N206" s="186"/>
      <c r="O206" s="186"/>
      <c r="P206" s="187">
        <f>P207</f>
        <v>0</v>
      </c>
      <c r="Q206" s="186"/>
      <c r="R206" s="187">
        <f>R207</f>
        <v>0</v>
      </c>
      <c r="S206" s="186"/>
      <c r="T206" s="188">
        <f>T207</f>
        <v>0</v>
      </c>
      <c r="AR206" s="189" t="s">
        <v>143</v>
      </c>
      <c r="AT206" s="190" t="s">
        <v>73</v>
      </c>
      <c r="AU206" s="190" t="s">
        <v>79</v>
      </c>
      <c r="AY206" s="189" t="s">
        <v>120</v>
      </c>
      <c r="BK206" s="191">
        <f>BK207</f>
        <v>0</v>
      </c>
    </row>
    <row r="207" spans="1:65" s="1" customFormat="1" ht="21.75" customHeight="1">
      <c r="A207" s="30"/>
      <c r="B207" s="31"/>
      <c r="C207" s="194" t="s">
        <v>398</v>
      </c>
      <c r="D207" s="194" t="s">
        <v>123</v>
      </c>
      <c r="E207" s="195" t="s">
        <v>399</v>
      </c>
      <c r="F207" s="196" t="s">
        <v>400</v>
      </c>
      <c r="G207" s="197" t="s">
        <v>367</v>
      </c>
      <c r="H207" s="198">
        <v>4709.168</v>
      </c>
      <c r="I207" s="199"/>
      <c r="J207" s="200">
        <f>ROUND(I207*H207,2)</f>
        <v>0</v>
      </c>
      <c r="K207" s="196" t="s">
        <v>242</v>
      </c>
      <c r="L207" s="35"/>
      <c r="M207" s="218" t="s">
        <v>1</v>
      </c>
      <c r="N207" s="219" t="s">
        <v>39</v>
      </c>
      <c r="O207" s="220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205" t="s">
        <v>368</v>
      </c>
      <c r="AT207" s="205" t="s">
        <v>123</v>
      </c>
      <c r="AU207" s="205" t="s">
        <v>81</v>
      </c>
      <c r="AY207" s="13" t="s">
        <v>120</v>
      </c>
      <c r="BE207" s="206">
        <f>IF(N207="základní",J207,0)</f>
        <v>0</v>
      </c>
      <c r="BF207" s="206">
        <f>IF(N207="snížená",J207,0)</f>
        <v>0</v>
      </c>
      <c r="BG207" s="206">
        <f>IF(N207="zákl. přenesená",J207,0)</f>
        <v>0</v>
      </c>
      <c r="BH207" s="206">
        <f>IF(N207="sníž. přenesená",J207,0)</f>
        <v>0</v>
      </c>
      <c r="BI207" s="206">
        <f>IF(N207="nulová",J207,0)</f>
        <v>0</v>
      </c>
      <c r="BJ207" s="13" t="s">
        <v>79</v>
      </c>
      <c r="BK207" s="206">
        <f>ROUND(I207*H207,2)</f>
        <v>0</v>
      </c>
      <c r="BL207" s="13" t="s">
        <v>368</v>
      </c>
      <c r="BM207" s="205" t="s">
        <v>401</v>
      </c>
    </row>
    <row r="208" spans="1:31" s="1" customFormat="1" ht="6.75" customHeight="1">
      <c r="A208" s="30"/>
      <c r="B208" s="50"/>
      <c r="C208" s="51"/>
      <c r="D208" s="51"/>
      <c r="E208" s="51"/>
      <c r="F208" s="51"/>
      <c r="G208" s="51"/>
      <c r="H208" s="51"/>
      <c r="I208" s="143"/>
      <c r="J208" s="51"/>
      <c r="K208" s="51"/>
      <c r="L208" s="35"/>
      <c r="M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</sheetData>
  <sheetProtection sheet="1" objects="1" scenarios="1" formatColumns="0" formatRows="0" autoFilter="0"/>
  <autoFilter ref="C128:K207"/>
  <mergeCells count="6">
    <mergeCell ref="E85:H85"/>
    <mergeCell ref="E121:H121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</cp:lastModifiedBy>
  <dcterms:created xsi:type="dcterms:W3CDTF">2020-09-10T09:18:35Z</dcterms:created>
  <dcterms:modified xsi:type="dcterms:W3CDTF">2020-09-10T09:19:21Z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